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11\Desktop\"/>
    </mc:Choice>
  </mc:AlternateContent>
  <xr:revisionPtr revIDLastSave="0" documentId="8_{FD1864DF-8DF6-4B1E-AE46-C728ED84E64C}" xr6:coauthVersionLast="47" xr6:coauthVersionMax="47" xr10:uidLastSave="{00000000-0000-0000-0000-000000000000}"/>
  <bookViews>
    <workbookView xWindow="-119" yWindow="-119" windowWidth="28741" windowHeight="15543" tabRatio="879" xr2:uid="{00000000-000D-0000-FFFF-FFFF00000000}"/>
  </bookViews>
  <sheets>
    <sheet name="수납비용표 2024년 요양 2.3 " sheetId="21" r:id="rId1"/>
    <sheet name="수납비용표 2023년 요양 2.3" sheetId="16" r:id="rId2"/>
    <sheet name="수납비용표 2022년 10월 1일 요양 2.3 " sheetId="18" r:id="rId3"/>
    <sheet name="수납비용표 2022년 요양 2.5 " sheetId="12" r:id="rId4"/>
    <sheet name="수납비용표 2021년 " sheetId="8" r:id="rId5"/>
    <sheet name="Sheet1" sheetId="22" r:id="rId6"/>
    <sheet name="Sheet2" sheetId="23" r:id="rId7"/>
  </sheets>
  <definedNames>
    <definedName name="_xlnm.Print_Area" localSheetId="4">'수납비용표 2021년 '!$A$1:$P$14</definedName>
    <definedName name="_xlnm.Print_Area" localSheetId="2">'수납비용표 2022년 10월 1일 요양 2.3 '!$A$1:$P$14</definedName>
    <definedName name="_xlnm.Print_Area" localSheetId="3">'수납비용표 2022년 요양 2.5 '!$A$1:$P$14</definedName>
    <definedName name="_xlnm.Print_Area" localSheetId="1">'수납비용표 2023년 요양 2.3'!$A$1:$P$14</definedName>
    <definedName name="_xlnm.Print_Area" localSheetId="0">'수납비용표 2024년 요양 2.3 '!$A$1:$P$14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21" l="1"/>
  <c r="E14" i="21" s="1"/>
  <c r="D13" i="21"/>
  <c r="G13" i="21" s="1"/>
  <c r="D12" i="21"/>
  <c r="E12" i="21" s="1"/>
  <c r="D11" i="21"/>
  <c r="H11" i="21" s="1"/>
  <c r="D10" i="21"/>
  <c r="D9" i="21"/>
  <c r="H9" i="21" s="1"/>
  <c r="D8" i="21"/>
  <c r="G8" i="21" s="1"/>
  <c r="D7" i="21"/>
  <c r="E7" i="21" s="1"/>
  <c r="D6" i="21"/>
  <c r="E18" i="18"/>
  <c r="D18" i="18"/>
  <c r="F17" i="18"/>
  <c r="L13" i="18" s="1"/>
  <c r="E17" i="18"/>
  <c r="D17" i="18"/>
  <c r="E16" i="18"/>
  <c r="D16" i="18"/>
  <c r="F16" i="18" s="1"/>
  <c r="K14" i="18"/>
  <c r="E14" i="18"/>
  <c r="D14" i="18"/>
  <c r="H14" i="18" s="1"/>
  <c r="K13" i="18"/>
  <c r="D13" i="18"/>
  <c r="H13" i="18" s="1"/>
  <c r="K12" i="18"/>
  <c r="E12" i="18"/>
  <c r="D12" i="18"/>
  <c r="H12" i="18" s="1"/>
  <c r="K11" i="18"/>
  <c r="D11" i="18"/>
  <c r="H11" i="18" s="1"/>
  <c r="K10" i="18"/>
  <c r="E10" i="18"/>
  <c r="D10" i="18"/>
  <c r="H10" i="18" s="1"/>
  <c r="K9" i="18"/>
  <c r="D9" i="18"/>
  <c r="H9" i="18" s="1"/>
  <c r="K8" i="18"/>
  <c r="D8" i="18"/>
  <c r="H8" i="18" s="1"/>
  <c r="K7" i="18"/>
  <c r="D7" i="18"/>
  <c r="H7" i="18" s="1"/>
  <c r="K6" i="18"/>
  <c r="E6" i="18"/>
  <c r="D6" i="18"/>
  <c r="H6" i="18" s="1"/>
  <c r="F13" i="21" l="1"/>
  <c r="F7" i="21"/>
  <c r="J7" i="21"/>
  <c r="F9" i="21"/>
  <c r="J9" i="21"/>
  <c r="O9" i="21" s="1"/>
  <c r="F12" i="21"/>
  <c r="J12" i="21"/>
  <c r="O12" i="21" s="1"/>
  <c r="H13" i="21"/>
  <c r="F14" i="21"/>
  <c r="J14" i="21"/>
  <c r="O14" i="21" s="1"/>
  <c r="G12" i="21"/>
  <c r="E13" i="21"/>
  <c r="G14" i="21"/>
  <c r="J13" i="21"/>
  <c r="O13" i="21" s="1"/>
  <c r="H14" i="21"/>
  <c r="H12" i="21"/>
  <c r="M9" i="21"/>
  <c r="I9" i="21"/>
  <c r="N9" i="21" s="1"/>
  <c r="M11" i="21"/>
  <c r="I11" i="21"/>
  <c r="N11" i="21" s="1"/>
  <c r="E9" i="21"/>
  <c r="G10" i="21"/>
  <c r="E11" i="21"/>
  <c r="H10" i="21"/>
  <c r="O10" i="21"/>
  <c r="F11" i="21"/>
  <c r="J11" i="21"/>
  <c r="O11" i="21" s="1"/>
  <c r="G9" i="21"/>
  <c r="E10" i="21"/>
  <c r="G11" i="21"/>
  <c r="F10" i="21"/>
  <c r="H8" i="21"/>
  <c r="E6" i="21"/>
  <c r="G7" i="21"/>
  <c r="E8" i="21"/>
  <c r="H7" i="21"/>
  <c r="F8" i="21"/>
  <c r="J8" i="21"/>
  <c r="O8" i="21" s="1"/>
  <c r="H6" i="21"/>
  <c r="E13" i="18"/>
  <c r="E9" i="18"/>
  <c r="E8" i="18"/>
  <c r="E7" i="18"/>
  <c r="E11" i="18"/>
  <c r="F18" i="18"/>
  <c r="I12" i="18"/>
  <c r="I7" i="18"/>
  <c r="I11" i="18"/>
  <c r="L12" i="18"/>
  <c r="M12" i="18" s="1"/>
  <c r="L9" i="18"/>
  <c r="M9" i="18" s="1"/>
  <c r="L6" i="18"/>
  <c r="M6" i="18" s="1"/>
  <c r="I6" i="18"/>
  <c r="N6" i="18" s="1"/>
  <c r="I14" i="18"/>
  <c r="L14" i="18"/>
  <c r="M14" i="18" s="1"/>
  <c r="L11" i="18"/>
  <c r="M11" i="18" s="1"/>
  <c r="L8" i="18"/>
  <c r="M8" i="18" s="1"/>
  <c r="I8" i="18"/>
  <c r="I10" i="18"/>
  <c r="I9" i="18"/>
  <c r="M13" i="18"/>
  <c r="I13" i="18"/>
  <c r="N13" i="18" s="1"/>
  <c r="F6" i="18"/>
  <c r="J6" i="18"/>
  <c r="O6" i="18" s="1"/>
  <c r="F7" i="18"/>
  <c r="J7" i="18"/>
  <c r="F8" i="18"/>
  <c r="J8" i="18"/>
  <c r="F9" i="18"/>
  <c r="J9" i="18"/>
  <c r="O9" i="18" s="1"/>
  <c r="F10" i="18"/>
  <c r="J10" i="18"/>
  <c r="O10" i="18" s="1"/>
  <c r="F11" i="18"/>
  <c r="J11" i="18"/>
  <c r="F12" i="18"/>
  <c r="J12" i="18"/>
  <c r="O12" i="18" s="1"/>
  <c r="F13" i="18"/>
  <c r="J13" i="18"/>
  <c r="O13" i="18" s="1"/>
  <c r="F14" i="18"/>
  <c r="J14" i="18"/>
  <c r="O14" i="18" s="1"/>
  <c r="G6" i="18"/>
  <c r="G7" i="18"/>
  <c r="G8" i="18"/>
  <c r="G9" i="18"/>
  <c r="G10" i="18"/>
  <c r="G11" i="18"/>
  <c r="G12" i="18"/>
  <c r="G13" i="18"/>
  <c r="G14" i="18"/>
  <c r="L7" i="18"/>
  <c r="M7" i="18" s="1"/>
  <c r="L10" i="18"/>
  <c r="M10" i="18" s="1"/>
  <c r="D7" i="16"/>
  <c r="E7" i="16" s="1"/>
  <c r="D8" i="16"/>
  <c r="E8" i="16" s="1"/>
  <c r="C21" i="16"/>
  <c r="B21" i="16"/>
  <c r="D21" i="16" s="1"/>
  <c r="C20" i="16"/>
  <c r="B20" i="16"/>
  <c r="C19" i="16"/>
  <c r="B19" i="16"/>
  <c r="D19" i="16" s="1"/>
  <c r="K14" i="16"/>
  <c r="D14" i="16"/>
  <c r="E14" i="16" s="1"/>
  <c r="K13" i="16"/>
  <c r="D13" i="16"/>
  <c r="E13" i="16" s="1"/>
  <c r="K12" i="16"/>
  <c r="D12" i="16"/>
  <c r="E12" i="16" s="1"/>
  <c r="K11" i="16"/>
  <c r="D11" i="16"/>
  <c r="E11" i="16" s="1"/>
  <c r="K10" i="16"/>
  <c r="D10" i="16"/>
  <c r="E10" i="16" s="1"/>
  <c r="K9" i="16"/>
  <c r="D9" i="16"/>
  <c r="E9" i="16" s="1"/>
  <c r="K8" i="16"/>
  <c r="K7" i="16"/>
  <c r="K6" i="16"/>
  <c r="D6" i="16"/>
  <c r="E6" i="16" s="1"/>
  <c r="M13" i="21" l="1"/>
  <c r="I13" i="21"/>
  <c r="N13" i="21" s="1"/>
  <c r="M14" i="21"/>
  <c r="I14" i="21"/>
  <c r="N14" i="21" s="1"/>
  <c r="M12" i="21"/>
  <c r="I12" i="21"/>
  <c r="N12" i="21" s="1"/>
  <c r="M10" i="21"/>
  <c r="I10" i="21"/>
  <c r="N10" i="21" s="1"/>
  <c r="I7" i="21"/>
  <c r="M8" i="21"/>
  <c r="I8" i="21"/>
  <c r="N8" i="21" s="1"/>
  <c r="O11" i="18"/>
  <c r="L19" i="18"/>
  <c r="N10" i="18"/>
  <c r="L12" i="16"/>
  <c r="L6" i="16"/>
  <c r="L9" i="16"/>
  <c r="D20" i="16"/>
  <c r="L13" i="16" s="1"/>
  <c r="G6" i="16"/>
  <c r="J6" i="16"/>
  <c r="O6" i="16" s="1"/>
  <c r="F6" i="16"/>
  <c r="L18" i="18"/>
  <c r="N7" i="18"/>
  <c r="O7" i="18"/>
  <c r="N9" i="18"/>
  <c r="N8" i="18"/>
  <c r="L17" i="18"/>
  <c r="N11" i="18"/>
  <c r="N12" i="18"/>
  <c r="N18" i="18"/>
  <c r="N19" i="18"/>
  <c r="O8" i="18"/>
  <c r="N14" i="18"/>
  <c r="F12" i="16"/>
  <c r="F13" i="16"/>
  <c r="F14" i="16"/>
  <c r="J12" i="16"/>
  <c r="J13" i="16"/>
  <c r="J14" i="16"/>
  <c r="F9" i="16"/>
  <c r="J9" i="16"/>
  <c r="O9" i="16" s="1"/>
  <c r="F10" i="16"/>
  <c r="F11" i="16"/>
  <c r="J10" i="16"/>
  <c r="J11" i="16"/>
  <c r="F7" i="16"/>
  <c r="F8" i="16"/>
  <c r="J7" i="16"/>
  <c r="J8" i="16"/>
  <c r="L7" i="16"/>
  <c r="L11" i="16"/>
  <c r="L8" i="16"/>
  <c r="L14" i="16"/>
  <c r="G7" i="16"/>
  <c r="G8" i="16"/>
  <c r="G9" i="16"/>
  <c r="G10" i="16"/>
  <c r="G11" i="16"/>
  <c r="G12" i="16"/>
  <c r="G13" i="16"/>
  <c r="G14" i="16"/>
  <c r="H6" i="16"/>
  <c r="H7" i="16"/>
  <c r="H11" i="16"/>
  <c r="H8" i="16"/>
  <c r="H9" i="16"/>
  <c r="H10" i="16"/>
  <c r="H12" i="16"/>
  <c r="H13" i="16"/>
  <c r="M13" i="16" s="1"/>
  <c r="H14" i="16"/>
  <c r="O11" i="16" l="1"/>
  <c r="M17" i="18"/>
  <c r="O14" i="16"/>
  <c r="O12" i="16"/>
  <c r="M18" i="18"/>
  <c r="N17" i="18"/>
  <c r="O8" i="16"/>
  <c r="O13" i="16"/>
  <c r="L10" i="16"/>
  <c r="O10" i="16" s="1"/>
  <c r="O7" i="16"/>
  <c r="M19" i="18"/>
  <c r="I13" i="16"/>
  <c r="N13" i="16" s="1"/>
  <c r="M11" i="16"/>
  <c r="I11" i="16"/>
  <c r="N11" i="16" s="1"/>
  <c r="I10" i="16"/>
  <c r="M7" i="16"/>
  <c r="I7" i="16"/>
  <c r="N7" i="16" s="1"/>
  <c r="M8" i="16"/>
  <c r="I8" i="16"/>
  <c r="N8" i="16" s="1"/>
  <c r="M12" i="16"/>
  <c r="I12" i="16"/>
  <c r="N12" i="16" s="1"/>
  <c r="M14" i="16"/>
  <c r="I14" i="16"/>
  <c r="N14" i="16" s="1"/>
  <c r="M9" i="16"/>
  <c r="I9" i="16"/>
  <c r="N9" i="16" s="1"/>
  <c r="M6" i="16"/>
  <c r="I6" i="16"/>
  <c r="N6" i="16" s="1"/>
  <c r="E18" i="12"/>
  <c r="D18" i="12"/>
  <c r="F18" i="12" s="1"/>
  <c r="E17" i="12"/>
  <c r="D17" i="12"/>
  <c r="F17" i="12" s="1"/>
  <c r="E16" i="12"/>
  <c r="D16" i="12"/>
  <c r="F16" i="12" s="1"/>
  <c r="K14" i="12"/>
  <c r="D14" i="12"/>
  <c r="E14" i="12" s="1"/>
  <c r="K13" i="12"/>
  <c r="D13" i="12"/>
  <c r="E13" i="12" s="1"/>
  <c r="K12" i="12"/>
  <c r="D12" i="12"/>
  <c r="E12" i="12" s="1"/>
  <c r="K11" i="12"/>
  <c r="D11" i="12"/>
  <c r="E11" i="12" s="1"/>
  <c r="K10" i="12"/>
  <c r="D10" i="12"/>
  <c r="E10" i="12" s="1"/>
  <c r="K9" i="12"/>
  <c r="D9" i="12"/>
  <c r="E9" i="12" s="1"/>
  <c r="K8" i="12"/>
  <c r="D8" i="12"/>
  <c r="E8" i="12" s="1"/>
  <c r="K7" i="12"/>
  <c r="D7" i="12"/>
  <c r="E7" i="12" s="1"/>
  <c r="K6" i="12"/>
  <c r="D6" i="12"/>
  <c r="E6" i="12" s="1"/>
  <c r="N10" i="16" l="1"/>
  <c r="M10" i="16"/>
  <c r="L10" i="12"/>
  <c r="L13" i="12"/>
  <c r="L7" i="12"/>
  <c r="L12" i="12"/>
  <c r="L9" i="12"/>
  <c r="L6" i="12"/>
  <c r="L14" i="12"/>
  <c r="L11" i="12"/>
  <c r="L8" i="12"/>
  <c r="H12" i="12"/>
  <c r="H13" i="12"/>
  <c r="H14" i="12"/>
  <c r="F6" i="12"/>
  <c r="J6" i="12"/>
  <c r="O6" i="12" s="1"/>
  <c r="F7" i="12"/>
  <c r="J7" i="12"/>
  <c r="O7" i="12" s="1"/>
  <c r="F8" i="12"/>
  <c r="J8" i="12"/>
  <c r="O8" i="12" s="1"/>
  <c r="F9" i="12"/>
  <c r="J9" i="12"/>
  <c r="F10" i="12"/>
  <c r="J10" i="12"/>
  <c r="O10" i="12" s="1"/>
  <c r="F11" i="12"/>
  <c r="J11" i="12"/>
  <c r="O11" i="12" s="1"/>
  <c r="F12" i="12"/>
  <c r="J12" i="12"/>
  <c r="O12" i="12" s="1"/>
  <c r="F13" i="12"/>
  <c r="J13" i="12"/>
  <c r="F14" i="12"/>
  <c r="J14" i="12"/>
  <c r="O14" i="12" s="1"/>
  <c r="H6" i="12"/>
  <c r="H7" i="12"/>
  <c r="H8" i="12"/>
  <c r="H9" i="12"/>
  <c r="H10" i="12"/>
  <c r="H11" i="12"/>
  <c r="G6" i="12"/>
  <c r="G7" i="12"/>
  <c r="G8" i="12"/>
  <c r="G9" i="12"/>
  <c r="G10" i="12"/>
  <c r="G11" i="12"/>
  <c r="G12" i="12"/>
  <c r="G13" i="12"/>
  <c r="G14" i="12"/>
  <c r="E18" i="8"/>
  <c r="D18" i="8"/>
  <c r="E17" i="8"/>
  <c r="D17" i="8"/>
  <c r="F17" i="8" s="1"/>
  <c r="L13" i="8" s="1"/>
  <c r="E16" i="8"/>
  <c r="D16" i="8"/>
  <c r="K14" i="8"/>
  <c r="J14" i="8"/>
  <c r="D14" i="8"/>
  <c r="H14" i="8" s="1"/>
  <c r="K13" i="8"/>
  <c r="D13" i="8"/>
  <c r="H13" i="8" s="1"/>
  <c r="K12" i="8"/>
  <c r="J12" i="8"/>
  <c r="F12" i="8"/>
  <c r="E12" i="8"/>
  <c r="D12" i="8"/>
  <c r="H12" i="8" s="1"/>
  <c r="K11" i="8"/>
  <c r="J11" i="8"/>
  <c r="F11" i="8"/>
  <c r="D11" i="8"/>
  <c r="H11" i="8" s="1"/>
  <c r="K10" i="8"/>
  <c r="J10" i="8"/>
  <c r="D10" i="8"/>
  <c r="H10" i="8" s="1"/>
  <c r="K9" i="8"/>
  <c r="D9" i="8"/>
  <c r="H9" i="8" s="1"/>
  <c r="K8" i="8"/>
  <c r="J8" i="8"/>
  <c r="F8" i="8"/>
  <c r="E8" i="8"/>
  <c r="D8" i="8"/>
  <c r="H8" i="8" s="1"/>
  <c r="K7" i="8"/>
  <c r="J7" i="8"/>
  <c r="F7" i="8"/>
  <c r="D7" i="8"/>
  <c r="H7" i="8" s="1"/>
  <c r="K6" i="8"/>
  <c r="J6" i="8"/>
  <c r="D6" i="8"/>
  <c r="H6" i="8" s="1"/>
  <c r="E9" i="8" l="1"/>
  <c r="E6" i="8"/>
  <c r="F9" i="8"/>
  <c r="E10" i="8"/>
  <c r="F13" i="8"/>
  <c r="O13" i="12"/>
  <c r="O9" i="12"/>
  <c r="N18" i="12" s="1"/>
  <c r="E13" i="8"/>
  <c r="E14" i="8"/>
  <c r="F6" i="8"/>
  <c r="E7" i="8"/>
  <c r="J9" i="8"/>
  <c r="F10" i="8"/>
  <c r="E11" i="8"/>
  <c r="J13" i="8"/>
  <c r="O13" i="8" s="1"/>
  <c r="F14" i="8"/>
  <c r="F16" i="8"/>
  <c r="F18" i="8"/>
  <c r="M7" i="12"/>
  <c r="I7" i="12"/>
  <c r="N7" i="12" s="1"/>
  <c r="M14" i="12"/>
  <c r="I14" i="12"/>
  <c r="N14" i="12" s="1"/>
  <c r="M10" i="12"/>
  <c r="I10" i="12"/>
  <c r="N10" i="12" s="1"/>
  <c r="M6" i="12"/>
  <c r="I6" i="12"/>
  <c r="N6" i="12" s="1"/>
  <c r="M13" i="12"/>
  <c r="I13" i="12"/>
  <c r="N13" i="12" s="1"/>
  <c r="M9" i="12"/>
  <c r="I9" i="12"/>
  <c r="N9" i="12" s="1"/>
  <c r="N19" i="12"/>
  <c r="N17" i="12"/>
  <c r="M12" i="12"/>
  <c r="I12" i="12"/>
  <c r="N12" i="12" s="1"/>
  <c r="M11" i="12"/>
  <c r="I11" i="12"/>
  <c r="N11" i="12" s="1"/>
  <c r="M8" i="12"/>
  <c r="I8" i="12"/>
  <c r="N8" i="12" s="1"/>
  <c r="I14" i="8"/>
  <c r="I11" i="8"/>
  <c r="I6" i="8"/>
  <c r="I7" i="8"/>
  <c r="I8" i="8"/>
  <c r="I12" i="8"/>
  <c r="N12" i="8" s="1"/>
  <c r="M12" i="8"/>
  <c r="L12" i="8"/>
  <c r="O12" i="8" s="1"/>
  <c r="L9" i="8"/>
  <c r="L6" i="8"/>
  <c r="O6" i="8" s="1"/>
  <c r="L14" i="8"/>
  <c r="M14" i="8" s="1"/>
  <c r="L11" i="8"/>
  <c r="O11" i="8" s="1"/>
  <c r="L8" i="8"/>
  <c r="M8" i="8" s="1"/>
  <c r="I10" i="8"/>
  <c r="I9" i="8"/>
  <c r="I13" i="8"/>
  <c r="N13" i="8" s="1"/>
  <c r="M13" i="8"/>
  <c r="O14" i="8"/>
  <c r="G6" i="8"/>
  <c r="G7" i="8"/>
  <c r="G8" i="8"/>
  <c r="G9" i="8"/>
  <c r="G10" i="8"/>
  <c r="G11" i="8"/>
  <c r="G12" i="8"/>
  <c r="G13" i="8"/>
  <c r="G14" i="8"/>
  <c r="L7" i="8"/>
  <c r="O7" i="8" s="1"/>
  <c r="L10" i="8"/>
  <c r="M10" i="8" s="1"/>
  <c r="M6" i="8" l="1"/>
  <c r="N19" i="8"/>
  <c r="L19" i="12"/>
  <c r="O9" i="8"/>
  <c r="M9" i="8"/>
  <c r="N7" i="8"/>
  <c r="M11" i="8"/>
  <c r="L18" i="8" s="1"/>
  <c r="M19" i="12"/>
  <c r="L18" i="12"/>
  <c r="L17" i="12"/>
  <c r="M18" i="12"/>
  <c r="M17" i="12"/>
  <c r="M7" i="8"/>
  <c r="L17" i="8" s="1"/>
  <c r="N6" i="8"/>
  <c r="O8" i="8"/>
  <c r="N17" i="8" s="1"/>
  <c r="O10" i="8"/>
  <c r="N10" i="8"/>
  <c r="N14" i="8"/>
  <c r="M19" i="8" s="1"/>
  <c r="N9" i="8"/>
  <c r="L19" i="8"/>
  <c r="N8" i="8"/>
  <c r="N11" i="8"/>
  <c r="N18" i="8" l="1"/>
  <c r="M18" i="8"/>
  <c r="M17" i="8"/>
</calcChain>
</file>

<file path=xl/sharedStrings.xml><?xml version="1.0" encoding="utf-8"?>
<sst xmlns="http://schemas.openxmlformats.org/spreadsheetml/2006/main" count="190" uniqueCount="56">
  <si>
    <t>구분</t>
    <phoneticPr fontId="1" type="noConversion"/>
  </si>
  <si>
    <t>일수</t>
    <phoneticPr fontId="1" type="noConversion"/>
  </si>
  <si>
    <t>월급여액</t>
    <phoneticPr fontId="1" type="noConversion"/>
  </si>
  <si>
    <t>본인부담금</t>
    <phoneticPr fontId="1" type="noConversion"/>
  </si>
  <si>
    <t>식대</t>
    <phoneticPr fontId="1" type="noConversion"/>
  </si>
  <si>
    <t>입소비용</t>
    <phoneticPr fontId="1" type="noConversion"/>
  </si>
  <si>
    <t>비고</t>
    <phoneticPr fontId="1" type="noConversion"/>
  </si>
  <si>
    <t>1등급</t>
    <phoneticPr fontId="1" type="noConversion"/>
  </si>
  <si>
    <t>2등급</t>
    <phoneticPr fontId="1" type="noConversion"/>
  </si>
  <si>
    <t>※ 기초생활수급권자는 전액 면제</t>
    <phoneticPr fontId="1" type="noConversion"/>
  </si>
  <si>
    <t>3,4,5등급</t>
    <phoneticPr fontId="1" type="noConversion"/>
  </si>
  <si>
    <t>식대(1식)</t>
    <phoneticPr fontId="1" type="noConversion"/>
  </si>
  <si>
    <t>28일</t>
    <phoneticPr fontId="1" type="noConversion"/>
  </si>
  <si>
    <t>30일</t>
    <phoneticPr fontId="1" type="noConversion"/>
  </si>
  <si>
    <t>31일</t>
    <phoneticPr fontId="1" type="noConversion"/>
  </si>
  <si>
    <t>식비</t>
    <phoneticPr fontId="1" type="noConversion"/>
  </si>
  <si>
    <t>1등급평균</t>
    <phoneticPr fontId="1" type="noConversion"/>
  </si>
  <si>
    <t>2등급평균</t>
    <phoneticPr fontId="1" type="noConversion"/>
  </si>
  <si>
    <t>3등급평균</t>
    <phoneticPr fontId="1" type="noConversion"/>
  </si>
  <si>
    <t>상급침실료</t>
  </si>
  <si>
    <t>공단부담금</t>
    <phoneticPr fontId="1" type="noConversion"/>
  </si>
  <si>
    <t>본인부담금 수납비용</t>
    <phoneticPr fontId="1" type="noConversion"/>
  </si>
  <si>
    <t>간식비</t>
    <phoneticPr fontId="1" type="noConversion"/>
  </si>
  <si>
    <t>상급
침실료</t>
    <phoneticPr fontId="1" type="noConversion"/>
  </si>
  <si>
    <t>의료/경감
(12%)</t>
    <phoneticPr fontId="1" type="noConversion"/>
  </si>
  <si>
    <t>의료/경감
(8%)</t>
    <phoneticPr fontId="1" type="noConversion"/>
  </si>
  <si>
    <t>일반
(20%)</t>
    <phoneticPr fontId="1" type="noConversion"/>
  </si>
  <si>
    <t>의료/경감
(92%)</t>
    <phoneticPr fontId="1" type="noConversion"/>
  </si>
  <si>
    <t>의료/경감
(88%)</t>
    <phoneticPr fontId="1" type="noConversion"/>
  </si>
  <si>
    <t>1일
이용료</t>
    <phoneticPr fontId="1" type="noConversion"/>
  </si>
  <si>
    <t>일반
(80%)</t>
    <phoneticPr fontId="1" type="noConversion"/>
  </si>
  <si>
    <t>감경
(12%)</t>
    <phoneticPr fontId="1" type="noConversion"/>
  </si>
  <si>
    <t>감경
(8%)</t>
    <phoneticPr fontId="1" type="noConversion"/>
  </si>
  <si>
    <t>2021년 1월 1일 기준 (단위 : 원)</t>
    <phoneticPr fontId="1" type="noConversion"/>
  </si>
  <si>
    <t>2022년 1월 1일 기준 (단위 : 원)</t>
    <phoneticPr fontId="1" type="noConversion"/>
  </si>
  <si>
    <t>의료/경감
(8%)</t>
    <phoneticPr fontId="1" type="noConversion"/>
  </si>
  <si>
    <t>의료/경감
(12%)</t>
    <phoneticPr fontId="1" type="noConversion"/>
  </si>
  <si>
    <t>* 요양보호사 2.3:1 이상 기준적용</t>
    <phoneticPr fontId="1" type="noConversion"/>
  </si>
  <si>
    <t xml:space="preserve"> * 요양보호사 2.5:1 기준</t>
    <phoneticPr fontId="1" type="noConversion"/>
  </si>
  <si>
    <t>2023년 1월 1일 기준 (단위 : 원)</t>
    <phoneticPr fontId="1" type="noConversion"/>
  </si>
  <si>
    <t>간식비</t>
    <phoneticPr fontId="1" type="noConversion"/>
  </si>
  <si>
    <t>합계</t>
    <phoneticPr fontId="1" type="noConversion"/>
  </si>
  <si>
    <t>식비</t>
    <phoneticPr fontId="1" type="noConversion"/>
  </si>
  <si>
    <t>*식대</t>
    <phoneticPr fontId="1" type="noConversion"/>
  </si>
  <si>
    <t>식비(1식)</t>
    <phoneticPr fontId="1" type="noConversion"/>
  </si>
  <si>
    <t>식대(28일)</t>
    <phoneticPr fontId="1" type="noConversion"/>
  </si>
  <si>
    <t>식대(30일)</t>
    <phoneticPr fontId="1" type="noConversion"/>
  </si>
  <si>
    <t>식대(31일)</t>
    <phoneticPr fontId="1" type="noConversion"/>
  </si>
  <si>
    <t>식대</t>
    <phoneticPr fontId="1" type="noConversion"/>
  </si>
  <si>
    <t>*약제비는 별도</t>
    <phoneticPr fontId="1" type="noConversion"/>
  </si>
  <si>
    <t>2025년 1월 1일 기준 (단위 : 원)</t>
    <phoneticPr fontId="1" type="noConversion"/>
  </si>
  <si>
    <t>2.1:1</t>
    <phoneticPr fontId="1" type="noConversion"/>
  </si>
  <si>
    <t>간식</t>
    <phoneticPr fontId="1" type="noConversion"/>
  </si>
  <si>
    <t>간식비 1000(일) 상급침실료 100,000(달)</t>
    <phoneticPr fontId="1" type="noConversion"/>
  </si>
  <si>
    <t>(1식)</t>
    <phoneticPr fontId="1" type="noConversion"/>
  </si>
  <si>
    <t>식비  2800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</si>
</sst>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176" formatCode="#,##0_);[Red]\(#,##0\)"/>
    <numFmt numFmtId="177" formatCode="#,##0_ "/>
    <numFmt numFmtId="178" formatCode="0_);[Red]\(0\)"/>
    <numFmt numFmtId="179" formatCode="_-* #,##0_-;\-* #,##0_-;_-* &quot;-&quot;??_-;_-@_-"/>
    <numFmt numFmtId="180" formatCode="_-* #,##0.0_-;\-* #,##0.0_-;_-* &quot;-&quot;?_-;_-@_-"/>
    <numFmt numFmtId="181" formatCode="_-* #,##0.00_-;\-* #,##0.00_-;_-* &quot;-&quot;?_-;_-@_-"/>
    <numFmt numFmtId="182" formatCode="0.000%"/>
    <numFmt numFmtId="183" formatCode="_-* #,##0_-;\-* #,##0_-;_-* &quot;-&quot;?_-;_-@_-"/>
  </numFmts>
  <fonts count="22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3"/>
      <color theme="1"/>
      <name val="맑은 고딕"/>
      <family val="3"/>
      <charset val="129"/>
      <scheme val="minor"/>
    </font>
    <font>
      <sz val="13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1"/>
      <color rgb="FF7030A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2"/>
      <color rgb="FF7030A0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2"/>
      <name val="맑은 고딕"/>
      <family val="3"/>
      <charset val="129"/>
      <scheme val="minor"/>
    </font>
    <font>
      <b/>
      <u/>
      <sz val="12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b/>
      <u/>
      <sz val="16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180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3" fillId="0" borderId="0" xfId="0" applyFont="1">
      <alignment vertical="center"/>
    </xf>
    <xf numFmtId="41" fontId="0" fillId="0" borderId="0" xfId="0" applyNumberFormat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178" fontId="0" fillId="2" borderId="1" xfId="0" applyNumberForma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41" fontId="8" fillId="5" borderId="1" xfId="1" applyFont="1" applyFill="1" applyBorder="1" applyAlignment="1">
      <alignment horizontal="left" vertical="center"/>
    </xf>
    <xf numFmtId="177" fontId="8" fillId="5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7" fillId="4" borderId="1" xfId="0" applyFont="1" applyFill="1" applyBorder="1" applyAlignment="1">
      <alignment horizontal="center" vertical="center"/>
    </xf>
    <xf numFmtId="41" fontId="7" fillId="4" borderId="1" xfId="1" applyFont="1" applyFill="1" applyBorder="1">
      <alignment vertical="center"/>
    </xf>
    <xf numFmtId="41" fontId="7" fillId="4" borderId="1" xfId="1" applyFont="1" applyFill="1" applyBorder="1" applyAlignment="1">
      <alignment horizontal="left" vertical="center"/>
    </xf>
    <xf numFmtId="41" fontId="11" fillId="4" borderId="1" xfId="1" applyFont="1" applyFill="1" applyBorder="1" applyAlignment="1">
      <alignment horizontal="center" vertical="center"/>
    </xf>
    <xf numFmtId="41" fontId="12" fillId="4" borderId="1" xfId="1" applyFont="1" applyFill="1" applyBorder="1" applyAlignment="1">
      <alignment horizontal="center" vertical="center"/>
    </xf>
    <xf numFmtId="41" fontId="7" fillId="4" borderId="1" xfId="1" applyFont="1" applyFill="1" applyBorder="1" applyAlignment="1">
      <alignment horizontal="center" vertical="center"/>
    </xf>
    <xf numFmtId="41" fontId="7" fillId="3" borderId="1" xfId="1" applyFont="1" applyFill="1" applyBorder="1" applyAlignment="1">
      <alignment horizontal="center" vertical="center"/>
    </xf>
    <xf numFmtId="41" fontId="7" fillId="3" borderId="1" xfId="1" applyFont="1" applyFill="1" applyBorder="1" applyAlignment="1">
      <alignment horizontal="left" vertical="center"/>
    </xf>
    <xf numFmtId="41" fontId="12" fillId="3" borderId="1" xfId="1" applyFont="1" applyFill="1" applyBorder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41" fontId="13" fillId="0" borderId="2" xfId="1" applyFont="1" applyFill="1" applyBorder="1" applyAlignment="1">
      <alignment horizontal="center" vertical="center"/>
    </xf>
    <xf numFmtId="41" fontId="13" fillId="0" borderId="0" xfId="1" applyFont="1" applyFill="1" applyBorder="1" applyAlignment="1">
      <alignment horizontal="left" vertical="center"/>
    </xf>
    <xf numFmtId="41" fontId="13" fillId="0" borderId="0" xfId="1" applyFont="1" applyFill="1" applyBorder="1">
      <alignment vertical="center"/>
    </xf>
    <xf numFmtId="41" fontId="13" fillId="0" borderId="0" xfId="1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41" fontId="15" fillId="0" borderId="4" xfId="1" applyFont="1" applyBorder="1" applyAlignment="1">
      <alignment horizontal="center" vertical="center"/>
    </xf>
    <xf numFmtId="41" fontId="14" fillId="0" borderId="4" xfId="0" applyNumberFormat="1" applyFont="1" applyBorder="1">
      <alignment vertical="center"/>
    </xf>
    <xf numFmtId="41" fontId="14" fillId="0" borderId="5" xfId="0" applyNumberFormat="1" applyFont="1" applyBorder="1">
      <alignment vertical="center"/>
    </xf>
    <xf numFmtId="41" fontId="14" fillId="0" borderId="0" xfId="0" applyNumberFormat="1" applyFont="1">
      <alignment vertical="center"/>
    </xf>
    <xf numFmtId="0" fontId="14" fillId="0" borderId="0" xfId="0" applyFont="1">
      <alignment vertical="center"/>
    </xf>
    <xf numFmtId="0" fontId="14" fillId="0" borderId="3" xfId="0" applyFont="1" applyBorder="1">
      <alignment vertical="center"/>
    </xf>
    <xf numFmtId="0" fontId="14" fillId="0" borderId="4" xfId="0" applyFont="1" applyBorder="1">
      <alignment vertical="center"/>
    </xf>
    <xf numFmtId="0" fontId="14" fillId="0" borderId="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1" fontId="15" fillId="0" borderId="1" xfId="1" applyFont="1" applyBorder="1" applyAlignment="1">
      <alignment horizontal="center" vertical="center"/>
    </xf>
    <xf numFmtId="41" fontId="16" fillId="0" borderId="1" xfId="0" applyNumberFormat="1" applyFont="1" applyBorder="1">
      <alignment vertical="center"/>
    </xf>
    <xf numFmtId="41" fontId="16" fillId="0" borderId="7" xfId="0" applyNumberFormat="1" applyFont="1" applyBorder="1">
      <alignment vertical="center"/>
    </xf>
    <xf numFmtId="41" fontId="16" fillId="0" borderId="0" xfId="0" applyNumberFormat="1" applyFont="1">
      <alignment vertical="center"/>
    </xf>
    <xf numFmtId="0" fontId="14" fillId="0" borderId="1" xfId="0" applyFont="1" applyBorder="1">
      <alignment vertical="center"/>
    </xf>
    <xf numFmtId="179" fontId="14" fillId="0" borderId="1" xfId="0" applyNumberFormat="1" applyFont="1" applyBorder="1" applyAlignment="1">
      <alignment horizontal="right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41" fontId="15" fillId="0" borderId="9" xfId="1" applyFont="1" applyBorder="1" applyAlignment="1">
      <alignment horizontal="center" vertical="center"/>
    </xf>
    <xf numFmtId="41" fontId="14" fillId="0" borderId="9" xfId="0" applyNumberFormat="1" applyFont="1" applyBorder="1">
      <alignment vertical="center"/>
    </xf>
    <xf numFmtId="41" fontId="14" fillId="0" borderId="10" xfId="0" applyNumberFormat="1" applyFont="1" applyBorder="1">
      <alignment vertical="center"/>
    </xf>
    <xf numFmtId="41" fontId="14" fillId="0" borderId="1" xfId="0" applyNumberFormat="1" applyFont="1" applyBorder="1" applyAlignment="1">
      <alignment horizontal="right" vertical="center"/>
    </xf>
    <xf numFmtId="41" fontId="14" fillId="0" borderId="7" xfId="1" applyFont="1" applyBorder="1" applyAlignment="1">
      <alignment horizontal="right" vertical="center"/>
    </xf>
    <xf numFmtId="0" fontId="14" fillId="0" borderId="9" xfId="0" applyFont="1" applyBorder="1">
      <alignment vertical="center"/>
    </xf>
    <xf numFmtId="179" fontId="14" fillId="0" borderId="9" xfId="0" applyNumberFormat="1" applyFont="1" applyBorder="1" applyAlignment="1">
      <alignment horizontal="right" vertical="center"/>
    </xf>
    <xf numFmtId="41" fontId="14" fillId="0" borderId="10" xfId="1" applyFont="1" applyBorder="1" applyAlignment="1">
      <alignment horizontal="right" vertical="center"/>
    </xf>
    <xf numFmtId="0" fontId="8" fillId="0" borderId="0" xfId="0" applyFont="1">
      <alignment vertical="center"/>
    </xf>
    <xf numFmtId="41" fontId="7" fillId="7" borderId="1" xfId="1" applyFont="1" applyFill="1" applyBorder="1" applyAlignment="1">
      <alignment horizontal="center" vertical="center"/>
    </xf>
    <xf numFmtId="41" fontId="7" fillId="7" borderId="1" xfId="1" applyFont="1" applyFill="1" applyBorder="1" applyAlignment="1">
      <alignment horizontal="left" vertical="center"/>
    </xf>
    <xf numFmtId="41" fontId="12" fillId="7" borderId="1" xfId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41" fontId="14" fillId="0" borderId="4" xfId="0" applyNumberFormat="1" applyFont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177" fontId="8" fillId="6" borderId="1" xfId="0" applyNumberFormat="1" applyFont="1" applyFill="1" applyBorder="1" applyAlignment="1">
      <alignment horizontal="center" vertical="center"/>
    </xf>
    <xf numFmtId="177" fontId="9" fillId="6" borderId="1" xfId="0" applyNumberFormat="1" applyFont="1" applyFill="1" applyBorder="1" applyAlignment="1">
      <alignment horizontal="center" vertical="center"/>
    </xf>
    <xf numFmtId="176" fontId="7" fillId="7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76" fontId="7" fillId="4" borderId="1" xfId="0" applyNumberFormat="1" applyFont="1" applyFill="1" applyBorder="1" applyAlignment="1">
      <alignment horizontal="center" vertical="center"/>
    </xf>
    <xf numFmtId="176" fontId="7" fillId="3" borderId="1" xfId="0" applyNumberFormat="1" applyFont="1" applyFill="1" applyBorder="1" applyAlignment="1">
      <alignment horizontal="center" vertical="center"/>
    </xf>
    <xf numFmtId="179" fontId="14" fillId="0" borderId="7" xfId="1" applyNumberFormat="1" applyFont="1" applyBorder="1" applyAlignment="1">
      <alignment horizontal="right" vertical="center"/>
    </xf>
    <xf numFmtId="180" fontId="6" fillId="0" borderId="0" xfId="0" applyNumberFormat="1" applyFont="1">
      <alignment vertical="center"/>
    </xf>
    <xf numFmtId="181" fontId="6" fillId="0" borderId="0" xfId="0" applyNumberFormat="1" applyFont="1">
      <alignment vertical="center"/>
    </xf>
    <xf numFmtId="41" fontId="7" fillId="8" borderId="1" xfId="1" applyFont="1" applyFill="1" applyBorder="1" applyAlignment="1">
      <alignment horizontal="center" vertical="center"/>
    </xf>
    <xf numFmtId="41" fontId="7" fillId="8" borderId="1" xfId="1" applyFont="1" applyFill="1" applyBorder="1" applyAlignment="1">
      <alignment horizontal="left" vertical="center"/>
    </xf>
    <xf numFmtId="41" fontId="7" fillId="8" borderId="1" xfId="1" applyFont="1" applyFill="1" applyBorder="1">
      <alignment vertical="center"/>
    </xf>
    <xf numFmtId="41" fontId="12" fillId="8" borderId="1" xfId="1" applyFont="1" applyFill="1" applyBorder="1" applyAlignment="1">
      <alignment horizontal="center" vertical="center"/>
    </xf>
    <xf numFmtId="41" fontId="7" fillId="2" borderId="1" xfId="1" applyFont="1" applyFill="1" applyBorder="1" applyAlignment="1">
      <alignment horizontal="left" vertical="center"/>
    </xf>
    <xf numFmtId="0" fontId="13" fillId="0" borderId="0" xfId="0" applyFont="1">
      <alignment vertical="center"/>
    </xf>
    <xf numFmtId="41" fontId="13" fillId="0" borderId="0" xfId="0" applyNumberFormat="1" applyFont="1">
      <alignment vertical="center"/>
    </xf>
    <xf numFmtId="176" fontId="13" fillId="0" borderId="0" xfId="0" applyNumberFormat="1" applyFont="1">
      <alignment vertical="center"/>
    </xf>
    <xf numFmtId="178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41" fontId="13" fillId="4" borderId="1" xfId="1" applyFont="1" applyFill="1" applyBorder="1">
      <alignment vertical="center"/>
    </xf>
    <xf numFmtId="41" fontId="13" fillId="4" borderId="1" xfId="1" applyFont="1" applyFill="1" applyBorder="1" applyAlignment="1">
      <alignment horizontal="left" vertical="center"/>
    </xf>
    <xf numFmtId="41" fontId="13" fillId="3" borderId="1" xfId="1" applyFont="1" applyFill="1" applyBorder="1" applyAlignment="1">
      <alignment horizontal="left" vertical="center"/>
    </xf>
    <xf numFmtId="41" fontId="13" fillId="5" borderId="1" xfId="1" applyFont="1" applyFill="1" applyBorder="1" applyAlignment="1">
      <alignment horizontal="left" vertical="center"/>
    </xf>
    <xf numFmtId="180" fontId="14" fillId="0" borderId="0" xfId="0" applyNumberFormat="1" applyFont="1">
      <alignment vertical="center"/>
    </xf>
    <xf numFmtId="176" fontId="13" fillId="4" borderId="1" xfId="0" applyNumberFormat="1" applyFont="1" applyFill="1" applyBorder="1" applyAlignment="1">
      <alignment horizontal="center" vertical="center"/>
    </xf>
    <xf numFmtId="41" fontId="18" fillId="4" borderId="1" xfId="1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41" fontId="13" fillId="4" borderId="1" xfId="1" applyFont="1" applyFill="1" applyBorder="1" applyAlignment="1">
      <alignment horizontal="center" vertical="center"/>
    </xf>
    <xf numFmtId="177" fontId="13" fillId="6" borderId="1" xfId="0" applyNumberFormat="1" applyFont="1" applyFill="1" applyBorder="1" applyAlignment="1">
      <alignment horizontal="center" vertical="center"/>
    </xf>
    <xf numFmtId="176" fontId="13" fillId="3" borderId="1" xfId="0" applyNumberFormat="1" applyFont="1" applyFill="1" applyBorder="1" applyAlignment="1">
      <alignment horizontal="center" vertical="center"/>
    </xf>
    <xf numFmtId="41" fontId="13" fillId="8" borderId="1" xfId="1" applyFont="1" applyFill="1" applyBorder="1" applyAlignment="1">
      <alignment horizontal="center" vertical="center"/>
    </xf>
    <xf numFmtId="41" fontId="13" fillId="8" borderId="1" xfId="1" applyFont="1" applyFill="1" applyBorder="1" applyAlignment="1">
      <alignment horizontal="left" vertical="center"/>
    </xf>
    <xf numFmtId="41" fontId="13" fillId="8" borderId="1" xfId="1" applyFont="1" applyFill="1" applyBorder="1">
      <alignment vertical="center"/>
    </xf>
    <xf numFmtId="177" fontId="13" fillId="5" borderId="1" xfId="0" applyNumberFormat="1" applyFont="1" applyFill="1" applyBorder="1" applyAlignment="1">
      <alignment horizontal="center" vertical="center"/>
    </xf>
    <xf numFmtId="41" fontId="18" fillId="8" borderId="1" xfId="1" applyFont="1" applyFill="1" applyBorder="1" applyAlignment="1">
      <alignment horizontal="center" vertical="center"/>
    </xf>
    <xf numFmtId="177" fontId="18" fillId="6" borderId="1" xfId="0" applyNumberFormat="1" applyFont="1" applyFill="1" applyBorder="1" applyAlignment="1">
      <alignment horizontal="center" vertical="center"/>
    </xf>
    <xf numFmtId="176" fontId="13" fillId="7" borderId="1" xfId="0" applyNumberFormat="1" applyFont="1" applyFill="1" applyBorder="1" applyAlignment="1">
      <alignment horizontal="center" vertical="center"/>
    </xf>
    <xf numFmtId="41" fontId="13" fillId="7" borderId="1" xfId="1" applyFont="1" applyFill="1" applyBorder="1" applyAlignment="1">
      <alignment horizontal="center" vertical="center"/>
    </xf>
    <xf numFmtId="41" fontId="13" fillId="7" borderId="1" xfId="1" applyFont="1" applyFill="1" applyBorder="1" applyAlignment="1">
      <alignment horizontal="left" vertical="center"/>
    </xf>
    <xf numFmtId="181" fontId="14" fillId="0" borderId="0" xfId="0" applyNumberFormat="1" applyFont="1">
      <alignment vertical="center"/>
    </xf>
    <xf numFmtId="41" fontId="18" fillId="7" borderId="1" xfId="1" applyFont="1" applyFill="1" applyBorder="1" applyAlignment="1">
      <alignment horizontal="center" vertical="center"/>
    </xf>
    <xf numFmtId="41" fontId="13" fillId="2" borderId="1" xfId="1" applyFont="1" applyFill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41" fontId="13" fillId="9" borderId="1" xfId="1" applyFont="1" applyFill="1" applyBorder="1" applyAlignment="1">
      <alignment horizontal="left" vertical="center"/>
    </xf>
    <xf numFmtId="41" fontId="13" fillId="10" borderId="1" xfId="1" applyFont="1" applyFill="1" applyBorder="1" applyAlignment="1">
      <alignment horizontal="left" vertical="center"/>
    </xf>
    <xf numFmtId="176" fontId="13" fillId="8" borderId="1" xfId="0" applyNumberFormat="1" applyFont="1" applyFill="1" applyBorder="1" applyAlignment="1">
      <alignment horizontal="center" vertical="center"/>
    </xf>
    <xf numFmtId="41" fontId="13" fillId="11" borderId="1" xfId="1" applyFont="1" applyFill="1" applyBorder="1" applyAlignment="1">
      <alignment horizontal="left" vertical="center"/>
    </xf>
    <xf numFmtId="176" fontId="13" fillId="12" borderId="1" xfId="0" applyNumberFormat="1" applyFont="1" applyFill="1" applyBorder="1" applyAlignment="1">
      <alignment horizontal="center" vertical="center"/>
    </xf>
    <xf numFmtId="41" fontId="13" fillId="12" borderId="1" xfId="1" applyFont="1" applyFill="1" applyBorder="1" applyAlignment="1">
      <alignment horizontal="center" vertical="center"/>
    </xf>
    <xf numFmtId="41" fontId="13" fillId="12" borderId="1" xfId="1" applyFont="1" applyFill="1" applyBorder="1" applyAlignment="1">
      <alignment horizontal="left" vertical="center"/>
    </xf>
    <xf numFmtId="41" fontId="13" fillId="12" borderId="1" xfId="1" applyFont="1" applyFill="1" applyBorder="1">
      <alignment vertical="center"/>
    </xf>
    <xf numFmtId="41" fontId="18" fillId="12" borderId="1" xfId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7" fontId="18" fillId="0" borderId="1" xfId="0" applyNumberFormat="1" applyFont="1" applyBorder="1" applyAlignment="1">
      <alignment horizontal="center" vertical="center"/>
    </xf>
    <xf numFmtId="178" fontId="13" fillId="13" borderId="1" xfId="0" applyNumberFormat="1" applyFont="1" applyFill="1" applyBorder="1" applyAlignment="1">
      <alignment horizontal="center" vertical="center" wrapText="1"/>
    </xf>
    <xf numFmtId="0" fontId="13" fillId="13" borderId="1" xfId="0" applyFont="1" applyFill="1" applyBorder="1" applyAlignment="1">
      <alignment horizontal="center" vertical="center" wrapText="1"/>
    </xf>
    <xf numFmtId="0" fontId="14" fillId="13" borderId="1" xfId="0" applyFont="1" applyFill="1" applyBorder="1" applyAlignment="1">
      <alignment horizontal="center" vertical="center"/>
    </xf>
    <xf numFmtId="41" fontId="14" fillId="0" borderId="1" xfId="0" applyNumberFormat="1" applyFont="1" applyBorder="1">
      <alignment vertical="center"/>
    </xf>
    <xf numFmtId="41" fontId="14" fillId="0" borderId="1" xfId="1" applyFont="1" applyBorder="1" applyAlignment="1">
      <alignment horizontal="center" vertical="center"/>
    </xf>
    <xf numFmtId="41" fontId="14" fillId="13" borderId="1" xfId="1" applyFont="1" applyFill="1" applyBorder="1" applyAlignment="1">
      <alignment horizontal="center" vertical="center"/>
    </xf>
    <xf numFmtId="41" fontId="14" fillId="13" borderId="1" xfId="0" applyNumberFormat="1" applyFont="1" applyFill="1" applyBorder="1">
      <alignment vertical="center"/>
    </xf>
    <xf numFmtId="0" fontId="14" fillId="0" borderId="16" xfId="0" applyFont="1" applyBorder="1">
      <alignment vertical="center"/>
    </xf>
    <xf numFmtId="0" fontId="19" fillId="0" borderId="0" xfId="0" applyFont="1">
      <alignment vertical="center"/>
    </xf>
    <xf numFmtId="0" fontId="13" fillId="4" borderId="15" xfId="0" applyFont="1" applyFill="1" applyBorder="1" applyAlignment="1">
      <alignment horizontal="center" vertical="center"/>
    </xf>
    <xf numFmtId="41" fontId="13" fillId="4" borderId="15" xfId="1" applyFont="1" applyFill="1" applyBorder="1">
      <alignment vertical="center"/>
    </xf>
    <xf numFmtId="41" fontId="13" fillId="4" borderId="15" xfId="1" applyFont="1" applyFill="1" applyBorder="1" applyAlignment="1">
      <alignment horizontal="left" vertical="center"/>
    </xf>
    <xf numFmtId="41" fontId="13" fillId="9" borderId="15" xfId="1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41" fontId="13" fillId="0" borderId="0" xfId="1" applyFont="1" applyAlignment="1">
      <alignment horizontal="center" vertical="center"/>
    </xf>
    <xf numFmtId="182" fontId="14" fillId="0" borderId="0" xfId="2" applyNumberFormat="1" applyFont="1" applyAlignment="1">
      <alignment horizontal="center" vertical="center"/>
    </xf>
    <xf numFmtId="41" fontId="14" fillId="0" borderId="0" xfId="1" applyFont="1" applyAlignment="1">
      <alignment horizontal="center" vertical="center"/>
    </xf>
    <xf numFmtId="183" fontId="14" fillId="0" borderId="0" xfId="0" applyNumberFormat="1" applyFont="1" applyAlignment="1">
      <alignment horizontal="center"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13" fillId="13" borderId="1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/>
    </xf>
    <xf numFmtId="176" fontId="13" fillId="4" borderId="15" xfId="0" applyNumberFormat="1" applyFont="1" applyFill="1" applyBorder="1" applyAlignment="1">
      <alignment horizontal="center" vertical="center"/>
    </xf>
    <xf numFmtId="176" fontId="13" fillId="4" borderId="1" xfId="0" applyNumberFormat="1" applyFont="1" applyFill="1" applyBorder="1" applyAlignment="1">
      <alignment horizontal="center" vertical="center"/>
    </xf>
    <xf numFmtId="0" fontId="13" fillId="13" borderId="16" xfId="0" applyFont="1" applyFill="1" applyBorder="1" applyAlignment="1">
      <alignment horizontal="center" vertical="center"/>
    </xf>
    <xf numFmtId="0" fontId="13" fillId="13" borderId="1" xfId="0" applyFont="1" applyFill="1" applyBorder="1" applyAlignment="1">
      <alignment horizontal="center" vertical="center" wrapText="1"/>
    </xf>
    <xf numFmtId="178" fontId="13" fillId="13" borderId="1" xfId="0" applyNumberFormat="1" applyFont="1" applyFill="1" applyBorder="1" applyAlignment="1">
      <alignment horizontal="center" vertical="center"/>
    </xf>
    <xf numFmtId="0" fontId="13" fillId="8" borderId="14" xfId="0" applyFont="1" applyFill="1" applyBorder="1" applyAlignment="1">
      <alignment horizontal="center" vertical="center"/>
    </xf>
    <xf numFmtId="176" fontId="13" fillId="8" borderId="1" xfId="0" applyNumberFormat="1" applyFont="1" applyFill="1" applyBorder="1" applyAlignment="1">
      <alignment horizontal="center" vertical="center"/>
    </xf>
    <xf numFmtId="0" fontId="13" fillId="12" borderId="16" xfId="0" applyFont="1" applyFill="1" applyBorder="1" applyAlignment="1">
      <alignment horizontal="center" vertical="center"/>
    </xf>
    <xf numFmtId="176" fontId="13" fillId="12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178" fontId="13" fillId="2" borderId="1" xfId="0" applyNumberFormat="1" applyFont="1" applyFill="1" applyBorder="1" applyAlignment="1">
      <alignment horizontal="center" vertical="center"/>
    </xf>
    <xf numFmtId="0" fontId="13" fillId="7" borderId="14" xfId="0" applyFont="1" applyFill="1" applyBorder="1" applyAlignment="1">
      <alignment horizontal="center" vertical="center"/>
    </xf>
    <xf numFmtId="0" fontId="13" fillId="7" borderId="12" xfId="0" applyFont="1" applyFill="1" applyBorder="1" applyAlignment="1">
      <alignment horizontal="center" vertical="center"/>
    </xf>
    <xf numFmtId="176" fontId="13" fillId="7" borderId="1" xfId="0" applyNumberFormat="1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176" fontId="13" fillId="3" borderId="1" xfId="0" applyNumberFormat="1" applyFont="1" applyFill="1" applyBorder="1" applyAlignment="1">
      <alignment horizontal="center" vertical="center"/>
    </xf>
    <xf numFmtId="0" fontId="7" fillId="7" borderId="14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7" fillId="7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176" fontId="7" fillId="4" borderId="1" xfId="0" applyNumberFormat="1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176" fontId="7" fillId="3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78" fontId="0" fillId="2" borderId="1" xfId="0" applyNumberForma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right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33FDB-BBF1-4973-96E5-72CB17640B4B}">
  <sheetPr>
    <pageSetUpPr fitToPage="1"/>
  </sheetPr>
  <dimension ref="A1:S22"/>
  <sheetViews>
    <sheetView tabSelected="1" zoomScale="85" zoomScaleNormal="85" workbookViewId="0">
      <selection activeCell="S9" sqref="S9"/>
    </sheetView>
  </sheetViews>
  <sheetFormatPr defaultRowHeight="27.85" customHeight="1"/>
  <cols>
    <col min="1" max="1" width="13.375" style="75" customWidth="1"/>
    <col min="2" max="2" width="9.75" style="75" customWidth="1"/>
    <col min="3" max="3" width="10" style="75" bestFit="1" customWidth="1"/>
    <col min="4" max="7" width="12" style="75" customWidth="1"/>
    <col min="8" max="10" width="11.375" style="75" customWidth="1"/>
    <col min="11" max="11" width="9.875" style="75" bestFit="1" customWidth="1"/>
    <col min="12" max="12" width="10.625" style="75" customWidth="1"/>
    <col min="13" max="14" width="11.25" style="75" bestFit="1" customWidth="1"/>
    <col min="15" max="15" width="11" style="75" bestFit="1" customWidth="1"/>
    <col min="16" max="16" width="12.5" style="75" customWidth="1"/>
    <col min="17" max="17" width="9" style="75"/>
    <col min="18" max="18" width="15.375" style="75" bestFit="1" customWidth="1"/>
    <col min="19" max="19" width="14.125" style="75" bestFit="1" customWidth="1"/>
    <col min="20" max="20" width="15.5" style="75" customWidth="1"/>
    <col min="21" max="16384" width="9" style="75"/>
  </cols>
  <sheetData>
    <row r="1" spans="1:19" ht="27.85" customHeight="1"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</row>
    <row r="2" spans="1:19" ht="27.85" customHeight="1">
      <c r="B2" s="32"/>
      <c r="C2" s="32"/>
      <c r="D2" s="32"/>
      <c r="G2" s="135"/>
      <c r="H2" s="136" t="s">
        <v>21</v>
      </c>
      <c r="I2" s="135"/>
      <c r="J2" s="76"/>
    </row>
    <row r="3" spans="1:19" ht="27.85" customHeight="1">
      <c r="A3" s="32" t="s">
        <v>37</v>
      </c>
      <c r="B3" s="75" t="s">
        <v>51</v>
      </c>
      <c r="H3" s="77"/>
      <c r="K3" s="32"/>
      <c r="L3" s="32"/>
      <c r="M3" s="179" t="s">
        <v>50</v>
      </c>
      <c r="N3" s="179"/>
      <c r="O3" s="179"/>
    </row>
    <row r="4" spans="1:19" ht="27.85" customHeight="1">
      <c r="A4" s="142" t="s">
        <v>0</v>
      </c>
      <c r="B4" s="143" t="s">
        <v>29</v>
      </c>
      <c r="C4" s="137" t="s">
        <v>1</v>
      </c>
      <c r="D4" s="137" t="s">
        <v>2</v>
      </c>
      <c r="E4" s="144" t="s">
        <v>20</v>
      </c>
      <c r="F4" s="144"/>
      <c r="G4" s="144"/>
      <c r="H4" s="137" t="s">
        <v>3</v>
      </c>
      <c r="I4" s="137"/>
      <c r="J4" s="137"/>
      <c r="K4" s="143" t="s">
        <v>52</v>
      </c>
      <c r="L4" s="137" t="s">
        <v>4</v>
      </c>
      <c r="M4" s="137" t="s">
        <v>5</v>
      </c>
      <c r="N4" s="137"/>
      <c r="O4" s="137"/>
    </row>
    <row r="5" spans="1:19" ht="36" customHeight="1">
      <c r="A5" s="142"/>
      <c r="B5" s="137"/>
      <c r="C5" s="137"/>
      <c r="D5" s="137"/>
      <c r="E5" s="117" t="s">
        <v>26</v>
      </c>
      <c r="F5" s="117" t="s">
        <v>24</v>
      </c>
      <c r="G5" s="117" t="s">
        <v>25</v>
      </c>
      <c r="H5" s="117" t="s">
        <v>26</v>
      </c>
      <c r="I5" s="117" t="s">
        <v>24</v>
      </c>
      <c r="J5" s="117" t="s">
        <v>25</v>
      </c>
      <c r="K5" s="137"/>
      <c r="L5" s="137"/>
      <c r="M5" s="118" t="s">
        <v>26</v>
      </c>
      <c r="N5" s="118" t="s">
        <v>24</v>
      </c>
      <c r="O5" s="118" t="s">
        <v>25</v>
      </c>
      <c r="Q5" s="104"/>
      <c r="R5" s="104"/>
      <c r="S5" s="104"/>
    </row>
    <row r="6" spans="1:19" s="32" customFormat="1" ht="24.7" customHeight="1">
      <c r="A6" s="138" t="s">
        <v>7</v>
      </c>
      <c r="B6" s="140">
        <v>90450</v>
      </c>
      <c r="C6" s="126">
        <v>28</v>
      </c>
      <c r="D6" s="127">
        <f>$B$6*C6</f>
        <v>2532600</v>
      </c>
      <c r="E6" s="128">
        <f>ROUNDUP($D$6*0.8,-1)</f>
        <v>2026080</v>
      </c>
      <c r="F6" s="128">
        <v>2228688</v>
      </c>
      <c r="G6" s="128">
        <v>2329990</v>
      </c>
      <c r="H6" s="127">
        <f>ROUNDDOWN(D6*0.2,-1)</f>
        <v>506520</v>
      </c>
      <c r="I6" s="128">
        <v>303912</v>
      </c>
      <c r="J6" s="128">
        <v>202608</v>
      </c>
      <c r="K6" s="128">
        <v>28000</v>
      </c>
      <c r="L6" s="128">
        <v>235200</v>
      </c>
      <c r="M6" s="129">
        <v>769720</v>
      </c>
      <c r="N6" s="129">
        <v>567110</v>
      </c>
      <c r="O6" s="129">
        <v>465800</v>
      </c>
      <c r="Q6" s="134"/>
      <c r="R6" s="131"/>
      <c r="S6" s="132"/>
    </row>
    <row r="7" spans="1:19" s="32" customFormat="1" ht="24.7" customHeight="1">
      <c r="A7" s="139"/>
      <c r="B7" s="141"/>
      <c r="C7" s="86">
        <v>30</v>
      </c>
      <c r="D7" s="81">
        <f t="shared" ref="D7:D8" si="0">$B$6*C7</f>
        <v>2713500</v>
      </c>
      <c r="E7" s="82">
        <f t="shared" ref="E7:E14" si="1">ROUNDUP(D7*0.8,-1)</f>
        <v>2170800</v>
      </c>
      <c r="F7" s="82">
        <f t="shared" ref="F7:F14" si="2">ROUNDUP(D7*0.88,-1)</f>
        <v>2387880</v>
      </c>
      <c r="G7" s="82">
        <f t="shared" ref="G7:G14" si="3">ROUNDUP(D7*0.92,-1)</f>
        <v>2496420</v>
      </c>
      <c r="H7" s="81">
        <f t="shared" ref="H7:H14" si="4">ROUNDDOWN(D7*0.2,-1)</f>
        <v>542700</v>
      </c>
      <c r="I7" s="82">
        <f t="shared" ref="I7:I14" si="5">ROUNDDOWN(H7*0.6,-1)</f>
        <v>325620</v>
      </c>
      <c r="J7" s="82">
        <f t="shared" ref="J7:J14" si="6">ROUNDDOWN(D7*0.08,-1)</f>
        <v>217080</v>
      </c>
      <c r="K7" s="82">
        <v>30000</v>
      </c>
      <c r="L7" s="87">
        <v>252000</v>
      </c>
      <c r="M7" s="103">
        <v>824700</v>
      </c>
      <c r="N7" s="103">
        <v>607620</v>
      </c>
      <c r="O7" s="103">
        <v>499080</v>
      </c>
      <c r="Q7" s="134"/>
      <c r="R7" s="133"/>
      <c r="S7" s="132"/>
    </row>
    <row r="8" spans="1:19" s="32" customFormat="1" ht="24.7" customHeight="1">
      <c r="A8" s="139"/>
      <c r="B8" s="141"/>
      <c r="C8" s="86">
        <v>31</v>
      </c>
      <c r="D8" s="81">
        <f t="shared" si="0"/>
        <v>2803950</v>
      </c>
      <c r="E8" s="82">
        <f t="shared" si="1"/>
        <v>2243160</v>
      </c>
      <c r="F8" s="82">
        <f t="shared" si="2"/>
        <v>2467480</v>
      </c>
      <c r="G8" s="82">
        <f t="shared" si="3"/>
        <v>2579640</v>
      </c>
      <c r="H8" s="81">
        <f t="shared" si="4"/>
        <v>560790</v>
      </c>
      <c r="I8" s="82">
        <f t="shared" si="5"/>
        <v>336470</v>
      </c>
      <c r="J8" s="82">
        <f t="shared" si="6"/>
        <v>224310</v>
      </c>
      <c r="K8" s="82">
        <v>31000</v>
      </c>
      <c r="L8" s="89">
        <v>260400</v>
      </c>
      <c r="M8" s="105">
        <f t="shared" ref="M8:M14" si="7">$H8+$K8+L8</f>
        <v>852190</v>
      </c>
      <c r="N8" s="105">
        <f t="shared" ref="N8:O14" si="8">I8+$K8+$L8</f>
        <v>627870</v>
      </c>
      <c r="O8" s="105">
        <f t="shared" si="8"/>
        <v>515710</v>
      </c>
      <c r="Q8" s="134"/>
      <c r="R8" s="133"/>
      <c r="S8" s="132"/>
    </row>
    <row r="9" spans="1:19" s="32" customFormat="1" ht="24.7" customHeight="1">
      <c r="A9" s="145" t="s">
        <v>8</v>
      </c>
      <c r="B9" s="146">
        <v>83910</v>
      </c>
      <c r="C9" s="107">
        <v>28</v>
      </c>
      <c r="D9" s="92">
        <f>$B$9*C9</f>
        <v>2349480</v>
      </c>
      <c r="E9" s="93">
        <f t="shared" si="1"/>
        <v>1879590</v>
      </c>
      <c r="F9" s="93">
        <f t="shared" si="2"/>
        <v>2067550</v>
      </c>
      <c r="G9" s="93">
        <f t="shared" si="3"/>
        <v>2161530</v>
      </c>
      <c r="H9" s="94">
        <f t="shared" si="4"/>
        <v>469890</v>
      </c>
      <c r="I9" s="93">
        <f t="shared" si="5"/>
        <v>281930</v>
      </c>
      <c r="J9" s="93">
        <f t="shared" si="6"/>
        <v>187950</v>
      </c>
      <c r="K9" s="93">
        <v>28000</v>
      </c>
      <c r="L9" s="92">
        <v>235200</v>
      </c>
      <c r="M9" s="106">
        <f t="shared" si="7"/>
        <v>733090</v>
      </c>
      <c r="N9" s="106">
        <f t="shared" si="8"/>
        <v>545130</v>
      </c>
      <c r="O9" s="106">
        <f t="shared" si="8"/>
        <v>451150</v>
      </c>
      <c r="Q9" s="85"/>
    </row>
    <row r="10" spans="1:19" s="32" customFormat="1" ht="24.7" customHeight="1">
      <c r="A10" s="145"/>
      <c r="B10" s="146"/>
      <c r="C10" s="107">
        <v>30</v>
      </c>
      <c r="D10" s="92">
        <f>$B$9*C10</f>
        <v>2517300</v>
      </c>
      <c r="E10" s="93">
        <f t="shared" si="1"/>
        <v>2013840</v>
      </c>
      <c r="F10" s="93">
        <f t="shared" si="2"/>
        <v>2215230</v>
      </c>
      <c r="G10" s="93">
        <f t="shared" si="3"/>
        <v>2315920</v>
      </c>
      <c r="H10" s="94">
        <f t="shared" si="4"/>
        <v>503460</v>
      </c>
      <c r="I10" s="93">
        <f t="shared" si="5"/>
        <v>302070</v>
      </c>
      <c r="J10" s="93">
        <v>201390</v>
      </c>
      <c r="K10" s="93">
        <v>30000</v>
      </c>
      <c r="L10" s="96">
        <v>252000</v>
      </c>
      <c r="M10" s="103">
        <f t="shared" si="7"/>
        <v>785460</v>
      </c>
      <c r="N10" s="103">
        <f t="shared" si="8"/>
        <v>584070</v>
      </c>
      <c r="O10" s="103">
        <f t="shared" si="8"/>
        <v>483390</v>
      </c>
      <c r="Q10" s="85"/>
    </row>
    <row r="11" spans="1:19" s="32" customFormat="1" ht="24.7" customHeight="1">
      <c r="A11" s="145"/>
      <c r="B11" s="146"/>
      <c r="C11" s="107">
        <v>31</v>
      </c>
      <c r="D11" s="92">
        <f>$B$9*C11</f>
        <v>2601210</v>
      </c>
      <c r="E11" s="93">
        <f t="shared" si="1"/>
        <v>2080970</v>
      </c>
      <c r="F11" s="93">
        <f t="shared" si="2"/>
        <v>2289070</v>
      </c>
      <c r="G11" s="93">
        <f t="shared" si="3"/>
        <v>2393120</v>
      </c>
      <c r="H11" s="94">
        <f t="shared" si="4"/>
        <v>520240</v>
      </c>
      <c r="I11" s="93">
        <f t="shared" si="5"/>
        <v>312140</v>
      </c>
      <c r="J11" s="93">
        <f t="shared" si="6"/>
        <v>208090</v>
      </c>
      <c r="K11" s="93">
        <v>31000</v>
      </c>
      <c r="L11" s="92">
        <v>260400</v>
      </c>
      <c r="M11" s="106">
        <f t="shared" si="7"/>
        <v>811640</v>
      </c>
      <c r="N11" s="106">
        <f t="shared" si="8"/>
        <v>603540</v>
      </c>
      <c r="O11" s="106">
        <f t="shared" si="8"/>
        <v>499490</v>
      </c>
      <c r="Q11" s="85"/>
    </row>
    <row r="12" spans="1:19" s="32" customFormat="1" ht="24.7" customHeight="1">
      <c r="A12" s="147" t="s">
        <v>10</v>
      </c>
      <c r="B12" s="148">
        <v>79240</v>
      </c>
      <c r="C12" s="109">
        <v>28</v>
      </c>
      <c r="D12" s="110">
        <f>$B$12*C12</f>
        <v>2218720</v>
      </c>
      <c r="E12" s="111">
        <f t="shared" si="1"/>
        <v>1774980</v>
      </c>
      <c r="F12" s="111">
        <f t="shared" si="2"/>
        <v>1952480</v>
      </c>
      <c r="G12" s="111">
        <f t="shared" si="3"/>
        <v>2041230</v>
      </c>
      <c r="H12" s="112">
        <f t="shared" si="4"/>
        <v>443740</v>
      </c>
      <c r="I12" s="111">
        <f t="shared" si="5"/>
        <v>266240</v>
      </c>
      <c r="J12" s="111">
        <f t="shared" si="6"/>
        <v>177490</v>
      </c>
      <c r="K12" s="111">
        <v>28000</v>
      </c>
      <c r="L12" s="110">
        <v>235200</v>
      </c>
      <c r="M12" s="108">
        <f t="shared" si="7"/>
        <v>706940</v>
      </c>
      <c r="N12" s="108">
        <f t="shared" si="8"/>
        <v>529440</v>
      </c>
      <c r="O12" s="108">
        <f t="shared" si="8"/>
        <v>440690</v>
      </c>
      <c r="Q12" s="101"/>
      <c r="R12" s="85"/>
    </row>
    <row r="13" spans="1:19" s="32" customFormat="1" ht="24.7" customHeight="1">
      <c r="A13" s="147"/>
      <c r="B13" s="148"/>
      <c r="C13" s="109">
        <v>30</v>
      </c>
      <c r="D13" s="110">
        <f>$B$12*C13</f>
        <v>2377200</v>
      </c>
      <c r="E13" s="111">
        <f t="shared" si="1"/>
        <v>1901760</v>
      </c>
      <c r="F13" s="111">
        <f t="shared" si="2"/>
        <v>2091940</v>
      </c>
      <c r="G13" s="111">
        <f t="shared" si="3"/>
        <v>2187030</v>
      </c>
      <c r="H13" s="112">
        <f t="shared" si="4"/>
        <v>475440</v>
      </c>
      <c r="I13" s="111">
        <f t="shared" si="5"/>
        <v>285260</v>
      </c>
      <c r="J13" s="111">
        <f t="shared" si="6"/>
        <v>190170</v>
      </c>
      <c r="K13" s="111">
        <v>30000</v>
      </c>
      <c r="L13" s="113">
        <v>252000</v>
      </c>
      <c r="M13" s="103">
        <f>$H13+$K13+L13</f>
        <v>757440</v>
      </c>
      <c r="N13" s="103">
        <f t="shared" si="8"/>
        <v>567260</v>
      </c>
      <c r="O13" s="103">
        <f t="shared" si="8"/>
        <v>472170</v>
      </c>
      <c r="Q13" s="85"/>
    </row>
    <row r="14" spans="1:19" s="32" customFormat="1" ht="24.7" customHeight="1">
      <c r="A14" s="147"/>
      <c r="B14" s="148"/>
      <c r="C14" s="109">
        <v>31</v>
      </c>
      <c r="D14" s="110">
        <f>$B$12*C14</f>
        <v>2456440</v>
      </c>
      <c r="E14" s="111">
        <f t="shared" si="1"/>
        <v>1965160</v>
      </c>
      <c r="F14" s="111">
        <f t="shared" si="2"/>
        <v>2161670</v>
      </c>
      <c r="G14" s="111">
        <f t="shared" si="3"/>
        <v>2259930</v>
      </c>
      <c r="H14" s="112">
        <f t="shared" si="4"/>
        <v>491280</v>
      </c>
      <c r="I14" s="111">
        <f t="shared" si="5"/>
        <v>294760</v>
      </c>
      <c r="J14" s="111">
        <f t="shared" si="6"/>
        <v>196510</v>
      </c>
      <c r="K14" s="111">
        <v>31000</v>
      </c>
      <c r="L14" s="110">
        <v>260400</v>
      </c>
      <c r="M14" s="108">
        <f t="shared" si="7"/>
        <v>782680</v>
      </c>
      <c r="N14" s="108">
        <f t="shared" si="8"/>
        <v>586160</v>
      </c>
      <c r="O14" s="108">
        <f t="shared" si="8"/>
        <v>487910</v>
      </c>
    </row>
    <row r="15" spans="1:19" s="32" customFormat="1" ht="18.75" customHeight="1">
      <c r="A15" s="130" t="s">
        <v>9</v>
      </c>
      <c r="B15" s="21"/>
      <c r="C15" s="21"/>
      <c r="D15" s="25"/>
      <c r="E15" s="23"/>
      <c r="F15" s="23"/>
      <c r="G15" s="23"/>
      <c r="H15" s="24"/>
      <c r="I15" s="23"/>
      <c r="J15" s="23"/>
      <c r="K15" s="23"/>
      <c r="L15" s="25"/>
      <c r="M15" s="23"/>
      <c r="N15" s="23"/>
      <c r="O15" s="23"/>
      <c r="P15" s="104"/>
    </row>
    <row r="16" spans="1:19" s="32" customFormat="1" ht="18.75" customHeight="1">
      <c r="A16" s="130" t="s">
        <v>49</v>
      </c>
      <c r="B16" s="21"/>
      <c r="C16" s="21"/>
      <c r="D16" s="25"/>
      <c r="E16" s="23"/>
      <c r="F16" s="23"/>
      <c r="G16" s="23"/>
      <c r="H16" s="24"/>
      <c r="I16" s="23"/>
      <c r="J16" s="23"/>
      <c r="K16" s="23"/>
      <c r="L16" s="25"/>
      <c r="M16" s="23"/>
      <c r="N16" s="23"/>
      <c r="O16" s="23"/>
      <c r="P16" s="104"/>
    </row>
    <row r="17" spans="1:7" s="32" customFormat="1" ht="21.75" customHeight="1">
      <c r="A17" s="75" t="s">
        <v>55</v>
      </c>
      <c r="B17" s="75" t="s">
        <v>54</v>
      </c>
      <c r="C17" s="75" t="s">
        <v>53</v>
      </c>
      <c r="D17" s="75"/>
      <c r="G17" s="31"/>
    </row>
    <row r="18" spans="1:7" s="32" customFormat="1" ht="24.7" customHeight="1">
      <c r="A18" s="75"/>
      <c r="B18" s="75"/>
      <c r="C18" s="75"/>
      <c r="D18" s="75"/>
      <c r="F18" s="40"/>
    </row>
    <row r="19" spans="1:7" s="32" customFormat="1" ht="24.7" customHeight="1">
      <c r="A19" s="75"/>
      <c r="B19" s="75"/>
      <c r="C19" s="75"/>
      <c r="D19" s="75"/>
      <c r="F19" s="31"/>
    </row>
    <row r="20" spans="1:7" s="32" customFormat="1" ht="24.7" customHeight="1">
      <c r="A20" s="75"/>
      <c r="B20" s="75"/>
      <c r="C20" s="75"/>
      <c r="D20" s="75"/>
    </row>
    <row r="21" spans="1:7" s="32" customFormat="1" ht="24.7" customHeight="1">
      <c r="A21" s="75"/>
      <c r="B21" s="75"/>
      <c r="C21" s="75"/>
      <c r="D21" s="75"/>
    </row>
    <row r="22" spans="1:7" ht="24.7" customHeight="1"/>
  </sheetData>
  <mergeCells count="16">
    <mergeCell ref="M3:O3"/>
    <mergeCell ref="A9:A11"/>
    <mergeCell ref="B9:B11"/>
    <mergeCell ref="A12:A14"/>
    <mergeCell ref="B12:B14"/>
    <mergeCell ref="K4:K5"/>
    <mergeCell ref="L4:L5"/>
    <mergeCell ref="M4:O4"/>
    <mergeCell ref="A6:A8"/>
    <mergeCell ref="B6:B8"/>
    <mergeCell ref="A4:A5"/>
    <mergeCell ref="B4:B5"/>
    <mergeCell ref="C4:C5"/>
    <mergeCell ref="D4:D5"/>
    <mergeCell ref="E4:G4"/>
    <mergeCell ref="H4:J4"/>
  </mergeCells>
  <phoneticPr fontId="1" type="noConversion"/>
  <printOptions horizontalCentered="1" verticalCentered="1"/>
  <pageMargins left="0.7" right="0.7" top="0.75" bottom="0.75" header="0.3" footer="0.3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2"/>
  <sheetViews>
    <sheetView zoomScale="85" zoomScaleNormal="85" workbookViewId="0">
      <selection activeCell="N13" sqref="N13"/>
    </sheetView>
  </sheetViews>
  <sheetFormatPr defaultRowHeight="27.85" customHeight="1"/>
  <cols>
    <col min="1" max="1" width="11.875" style="75" customWidth="1"/>
    <col min="2" max="2" width="10.75" style="75" customWidth="1"/>
    <col min="3" max="3" width="9" style="75" customWidth="1"/>
    <col min="4" max="7" width="12.875" style="75" bestFit="1" customWidth="1"/>
    <col min="8" max="9" width="11" style="75" bestFit="1" customWidth="1"/>
    <col min="10" max="10" width="11.25" style="75" bestFit="1" customWidth="1"/>
    <col min="11" max="11" width="7.875" style="75" bestFit="1" customWidth="1"/>
    <col min="12" max="12" width="10.625" style="75" customWidth="1"/>
    <col min="13" max="14" width="11.25" style="75" bestFit="1" customWidth="1"/>
    <col min="15" max="15" width="11" style="75" bestFit="1" customWidth="1"/>
    <col min="16" max="16" width="12.5" style="75" customWidth="1"/>
    <col min="17" max="17" width="9" style="75"/>
    <col min="18" max="18" width="15.375" style="75" bestFit="1" customWidth="1"/>
    <col min="19" max="19" width="14.125" style="75" bestFit="1" customWidth="1"/>
    <col min="20" max="16384" width="9" style="75"/>
  </cols>
  <sheetData>
    <row r="1" spans="1:19" ht="27.85" customHeight="1"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</row>
    <row r="2" spans="1:19" ht="27.85" customHeight="1">
      <c r="B2" s="32"/>
      <c r="C2" s="32"/>
      <c r="D2" s="32"/>
      <c r="H2" s="125" t="s">
        <v>21</v>
      </c>
      <c r="J2" s="76"/>
    </row>
    <row r="3" spans="1:19" ht="27.85" customHeight="1">
      <c r="A3" s="32" t="s">
        <v>37</v>
      </c>
      <c r="H3" s="77"/>
      <c r="N3" s="32" t="s">
        <v>39</v>
      </c>
      <c r="O3" s="32"/>
      <c r="P3" s="32"/>
      <c r="Q3" s="32"/>
    </row>
    <row r="4" spans="1:19" ht="27.85" customHeight="1">
      <c r="A4" s="142" t="s">
        <v>0</v>
      </c>
      <c r="B4" s="143" t="s">
        <v>29</v>
      </c>
      <c r="C4" s="137" t="s">
        <v>1</v>
      </c>
      <c r="D4" s="137" t="s">
        <v>2</v>
      </c>
      <c r="E4" s="144" t="s">
        <v>20</v>
      </c>
      <c r="F4" s="144"/>
      <c r="G4" s="144"/>
      <c r="H4" s="137" t="s">
        <v>3</v>
      </c>
      <c r="I4" s="137"/>
      <c r="J4" s="137"/>
      <c r="K4" s="143" t="s">
        <v>23</v>
      </c>
      <c r="L4" s="137" t="s">
        <v>4</v>
      </c>
      <c r="M4" s="137" t="s">
        <v>5</v>
      </c>
      <c r="N4" s="137"/>
      <c r="O4" s="137"/>
      <c r="P4" s="149" t="s">
        <v>6</v>
      </c>
    </row>
    <row r="5" spans="1:19" ht="36" customHeight="1">
      <c r="A5" s="142"/>
      <c r="B5" s="137"/>
      <c r="C5" s="137"/>
      <c r="D5" s="137"/>
      <c r="E5" s="117" t="s">
        <v>26</v>
      </c>
      <c r="F5" s="117" t="s">
        <v>36</v>
      </c>
      <c r="G5" s="117" t="s">
        <v>35</v>
      </c>
      <c r="H5" s="117" t="s">
        <v>26</v>
      </c>
      <c r="I5" s="117" t="s">
        <v>36</v>
      </c>
      <c r="J5" s="117" t="s">
        <v>35</v>
      </c>
      <c r="K5" s="137"/>
      <c r="L5" s="137"/>
      <c r="M5" s="118" t="s">
        <v>26</v>
      </c>
      <c r="N5" s="118" t="s">
        <v>24</v>
      </c>
      <c r="O5" s="118" t="s">
        <v>25</v>
      </c>
      <c r="P5" s="149"/>
    </row>
    <row r="6" spans="1:19" s="32" customFormat="1" ht="24.7" customHeight="1">
      <c r="A6" s="138" t="s">
        <v>7</v>
      </c>
      <c r="B6" s="140">
        <v>81750</v>
      </c>
      <c r="C6" s="126">
        <v>28</v>
      </c>
      <c r="D6" s="127">
        <f>$B$6*C6</f>
        <v>2289000</v>
      </c>
      <c r="E6" s="128">
        <f>ROUNDUP($D$6*0.8,-1)</f>
        <v>1831200</v>
      </c>
      <c r="F6" s="128">
        <f>ROUNDUP($D$6*0.88,-1)</f>
        <v>2014320</v>
      </c>
      <c r="G6" s="128">
        <f>ROUNDUP($D$6*0.92,-1)</f>
        <v>2105880</v>
      </c>
      <c r="H6" s="127">
        <f>ROUNDDOWN(D6*0.2,-1)</f>
        <v>457800</v>
      </c>
      <c r="I6" s="128">
        <f>ROUNDDOWN(H6*0.6,-1)</f>
        <v>274680</v>
      </c>
      <c r="J6" s="128">
        <f>ROUNDDOWN(D6*0.08,-1)</f>
        <v>183120</v>
      </c>
      <c r="K6" s="128">
        <f t="shared" ref="K6:K14" si="0">C6*$P$13</f>
        <v>0</v>
      </c>
      <c r="L6" s="128">
        <f>D19</f>
        <v>238000</v>
      </c>
      <c r="M6" s="129">
        <f>$H6+$K6+L6</f>
        <v>695800</v>
      </c>
      <c r="N6" s="129">
        <f>I6+$K6+$L6</f>
        <v>512680</v>
      </c>
      <c r="O6" s="129">
        <f>J6+$K6+$L6</f>
        <v>421120</v>
      </c>
      <c r="P6" s="114" t="s">
        <v>44</v>
      </c>
      <c r="R6" s="85"/>
      <c r="S6" s="75"/>
    </row>
    <row r="7" spans="1:19" s="32" customFormat="1" ht="24.7" customHeight="1">
      <c r="A7" s="139"/>
      <c r="B7" s="141"/>
      <c r="C7" s="86">
        <v>30</v>
      </c>
      <c r="D7" s="81">
        <f t="shared" ref="D7:D8" si="1">$B$6*C7</f>
        <v>2452500</v>
      </c>
      <c r="E7" s="82">
        <f t="shared" ref="E7:E14" si="2">ROUNDUP(D7*0.8,-1)</f>
        <v>1962000</v>
      </c>
      <c r="F7" s="82">
        <f t="shared" ref="F7:F14" si="3">ROUNDUP(D7*0.88,-1)</f>
        <v>2158200</v>
      </c>
      <c r="G7" s="82">
        <f t="shared" ref="G7:G14" si="4">ROUNDUP(D7*0.92,-1)</f>
        <v>2256300</v>
      </c>
      <c r="H7" s="81">
        <f t="shared" ref="H7:H14" si="5">ROUNDDOWN(D7*0.2,-1)</f>
        <v>490500</v>
      </c>
      <c r="I7" s="82">
        <f t="shared" ref="I7:I14" si="6">ROUNDDOWN(H7*0.6,-1)</f>
        <v>294300</v>
      </c>
      <c r="J7" s="82">
        <f t="shared" ref="J7:J14" si="7">ROUNDDOWN(D7*0.08,-1)</f>
        <v>196200</v>
      </c>
      <c r="K7" s="82">
        <f t="shared" si="0"/>
        <v>0</v>
      </c>
      <c r="L7" s="87">
        <f>D20</f>
        <v>255000</v>
      </c>
      <c r="M7" s="103">
        <f t="shared" ref="M7:M14" si="8">$H7+$K7+L7</f>
        <v>745500</v>
      </c>
      <c r="N7" s="103">
        <f t="shared" ref="N7:O14" si="9">I7+$K7+$L7</f>
        <v>549300</v>
      </c>
      <c r="O7" s="103">
        <f t="shared" si="9"/>
        <v>451200</v>
      </c>
      <c r="P7" s="115">
        <v>2500</v>
      </c>
      <c r="R7" s="85"/>
    </row>
    <row r="8" spans="1:19" s="32" customFormat="1" ht="24.7" customHeight="1">
      <c r="A8" s="139"/>
      <c r="B8" s="141"/>
      <c r="C8" s="86">
        <v>31</v>
      </c>
      <c r="D8" s="81">
        <f t="shared" si="1"/>
        <v>2534250</v>
      </c>
      <c r="E8" s="82">
        <f t="shared" si="2"/>
        <v>2027400</v>
      </c>
      <c r="F8" s="82">
        <f t="shared" si="3"/>
        <v>2230140</v>
      </c>
      <c r="G8" s="82">
        <f t="shared" si="4"/>
        <v>2331510</v>
      </c>
      <c r="H8" s="81">
        <f t="shared" si="5"/>
        <v>506850</v>
      </c>
      <c r="I8" s="82">
        <f t="shared" si="6"/>
        <v>304110</v>
      </c>
      <c r="J8" s="82">
        <f t="shared" si="7"/>
        <v>202740</v>
      </c>
      <c r="K8" s="82">
        <f t="shared" si="0"/>
        <v>0</v>
      </c>
      <c r="L8" s="89">
        <f>D21</f>
        <v>263500</v>
      </c>
      <c r="M8" s="105">
        <f t="shared" si="8"/>
        <v>770350</v>
      </c>
      <c r="N8" s="105">
        <f t="shared" si="9"/>
        <v>567610</v>
      </c>
      <c r="O8" s="105">
        <f t="shared" si="9"/>
        <v>466240</v>
      </c>
      <c r="P8" s="41"/>
      <c r="R8" s="85"/>
    </row>
    <row r="9" spans="1:19" s="32" customFormat="1" ht="24.7" customHeight="1">
      <c r="A9" s="145" t="s">
        <v>8</v>
      </c>
      <c r="B9" s="146">
        <v>75840</v>
      </c>
      <c r="C9" s="107">
        <v>28</v>
      </c>
      <c r="D9" s="92">
        <f>$B$9*C9</f>
        <v>2123520</v>
      </c>
      <c r="E9" s="93">
        <f t="shared" si="2"/>
        <v>1698820</v>
      </c>
      <c r="F9" s="93">
        <f t="shared" si="3"/>
        <v>1868700</v>
      </c>
      <c r="G9" s="93">
        <f t="shared" si="4"/>
        <v>1953640</v>
      </c>
      <c r="H9" s="94">
        <f t="shared" si="5"/>
        <v>424700</v>
      </c>
      <c r="I9" s="93">
        <f t="shared" si="6"/>
        <v>254820</v>
      </c>
      <c r="J9" s="93">
        <f t="shared" si="7"/>
        <v>169880</v>
      </c>
      <c r="K9" s="93">
        <f t="shared" si="0"/>
        <v>0</v>
      </c>
      <c r="L9" s="92">
        <f>D19</f>
        <v>238000</v>
      </c>
      <c r="M9" s="106">
        <f t="shared" si="8"/>
        <v>662700</v>
      </c>
      <c r="N9" s="106">
        <f t="shared" si="9"/>
        <v>492820</v>
      </c>
      <c r="O9" s="106">
        <f t="shared" si="9"/>
        <v>407880</v>
      </c>
      <c r="P9" s="114" t="s">
        <v>22</v>
      </c>
      <c r="R9" s="85"/>
    </row>
    <row r="10" spans="1:19" s="32" customFormat="1" ht="24.7" customHeight="1">
      <c r="A10" s="145"/>
      <c r="B10" s="146"/>
      <c r="C10" s="107">
        <v>30</v>
      </c>
      <c r="D10" s="92">
        <f>$B$9*C10</f>
        <v>2275200</v>
      </c>
      <c r="E10" s="93">
        <f t="shared" si="2"/>
        <v>1820160</v>
      </c>
      <c r="F10" s="93">
        <f t="shared" si="3"/>
        <v>2002180</v>
      </c>
      <c r="G10" s="93">
        <f t="shared" si="4"/>
        <v>2093190</v>
      </c>
      <c r="H10" s="94">
        <f t="shared" si="5"/>
        <v>455040</v>
      </c>
      <c r="I10" s="93">
        <f t="shared" si="6"/>
        <v>273020</v>
      </c>
      <c r="J10" s="93">
        <f t="shared" si="7"/>
        <v>182010</v>
      </c>
      <c r="K10" s="93">
        <f t="shared" si="0"/>
        <v>0</v>
      </c>
      <c r="L10" s="96">
        <f>D20</f>
        <v>255000</v>
      </c>
      <c r="M10" s="103">
        <f t="shared" si="8"/>
        <v>710040</v>
      </c>
      <c r="N10" s="103">
        <f t="shared" si="9"/>
        <v>528020</v>
      </c>
      <c r="O10" s="103">
        <f t="shared" si="9"/>
        <v>437010</v>
      </c>
      <c r="P10" s="116">
        <v>1000</v>
      </c>
      <c r="R10" s="85"/>
    </row>
    <row r="11" spans="1:19" s="32" customFormat="1" ht="24.7" customHeight="1">
      <c r="A11" s="145"/>
      <c r="B11" s="146"/>
      <c r="C11" s="107">
        <v>31</v>
      </c>
      <c r="D11" s="92">
        <f>$B$9*C11</f>
        <v>2351040</v>
      </c>
      <c r="E11" s="93">
        <f t="shared" si="2"/>
        <v>1880840</v>
      </c>
      <c r="F11" s="93">
        <f t="shared" si="3"/>
        <v>2068920</v>
      </c>
      <c r="G11" s="93">
        <f t="shared" si="4"/>
        <v>2162960</v>
      </c>
      <c r="H11" s="94">
        <f t="shared" si="5"/>
        <v>470200</v>
      </c>
      <c r="I11" s="93">
        <f t="shared" si="6"/>
        <v>282120</v>
      </c>
      <c r="J11" s="93">
        <f t="shared" si="7"/>
        <v>188080</v>
      </c>
      <c r="K11" s="93">
        <f t="shared" si="0"/>
        <v>0</v>
      </c>
      <c r="L11" s="92">
        <f>D21</f>
        <v>263500</v>
      </c>
      <c r="M11" s="106">
        <f t="shared" si="8"/>
        <v>733700</v>
      </c>
      <c r="N11" s="106">
        <f t="shared" si="9"/>
        <v>545620</v>
      </c>
      <c r="O11" s="106">
        <f t="shared" si="9"/>
        <v>451580</v>
      </c>
      <c r="P11" s="41"/>
      <c r="R11" s="85"/>
    </row>
    <row r="12" spans="1:19" s="32" customFormat="1" ht="24.7" customHeight="1">
      <c r="A12" s="147" t="s">
        <v>10</v>
      </c>
      <c r="B12" s="148">
        <v>71620</v>
      </c>
      <c r="C12" s="109">
        <v>28</v>
      </c>
      <c r="D12" s="110">
        <f>$B$12*C12</f>
        <v>2005360</v>
      </c>
      <c r="E12" s="111">
        <f t="shared" si="2"/>
        <v>1604290</v>
      </c>
      <c r="F12" s="111">
        <f t="shared" si="3"/>
        <v>1764720</v>
      </c>
      <c r="G12" s="111">
        <f t="shared" si="4"/>
        <v>1844940</v>
      </c>
      <c r="H12" s="112">
        <f t="shared" si="5"/>
        <v>401070</v>
      </c>
      <c r="I12" s="111">
        <f t="shared" si="6"/>
        <v>240640</v>
      </c>
      <c r="J12" s="111">
        <f t="shared" si="7"/>
        <v>160420</v>
      </c>
      <c r="K12" s="111">
        <f t="shared" si="0"/>
        <v>0</v>
      </c>
      <c r="L12" s="110">
        <f>D19</f>
        <v>238000</v>
      </c>
      <c r="M12" s="108">
        <f t="shared" si="8"/>
        <v>639070</v>
      </c>
      <c r="N12" s="108">
        <f t="shared" si="9"/>
        <v>478640</v>
      </c>
      <c r="O12" s="108">
        <f t="shared" si="9"/>
        <v>398420</v>
      </c>
      <c r="P12" s="114" t="s">
        <v>19</v>
      </c>
      <c r="R12" s="101"/>
      <c r="S12" s="85"/>
    </row>
    <row r="13" spans="1:19" s="32" customFormat="1" ht="24.7" customHeight="1">
      <c r="A13" s="147"/>
      <c r="B13" s="148"/>
      <c r="C13" s="109">
        <v>30</v>
      </c>
      <c r="D13" s="110">
        <f>$B$12*C13</f>
        <v>2148600</v>
      </c>
      <c r="E13" s="111">
        <f t="shared" si="2"/>
        <v>1718880</v>
      </c>
      <c r="F13" s="111">
        <f t="shared" si="3"/>
        <v>1890770</v>
      </c>
      <c r="G13" s="111">
        <f t="shared" si="4"/>
        <v>1976720</v>
      </c>
      <c r="H13" s="112">
        <f t="shared" si="5"/>
        <v>429720</v>
      </c>
      <c r="I13" s="111">
        <f t="shared" si="6"/>
        <v>257830</v>
      </c>
      <c r="J13" s="111">
        <f t="shared" si="7"/>
        <v>171880</v>
      </c>
      <c r="K13" s="111">
        <f t="shared" si="0"/>
        <v>0</v>
      </c>
      <c r="L13" s="113">
        <f>D20</f>
        <v>255000</v>
      </c>
      <c r="M13" s="103">
        <f>$H13+$K13+L13</f>
        <v>684720</v>
      </c>
      <c r="N13" s="103">
        <f t="shared" si="9"/>
        <v>512830</v>
      </c>
      <c r="O13" s="103">
        <f t="shared" si="9"/>
        <v>426880</v>
      </c>
      <c r="P13" s="114">
        <v>0</v>
      </c>
      <c r="R13" s="85"/>
    </row>
    <row r="14" spans="1:19" s="32" customFormat="1" ht="24.7" customHeight="1">
      <c r="A14" s="147"/>
      <c r="B14" s="148"/>
      <c r="C14" s="109">
        <v>31</v>
      </c>
      <c r="D14" s="110">
        <f>$B$12*C14</f>
        <v>2220220</v>
      </c>
      <c r="E14" s="111">
        <f t="shared" si="2"/>
        <v>1776180</v>
      </c>
      <c r="F14" s="111">
        <f t="shared" si="3"/>
        <v>1953800</v>
      </c>
      <c r="G14" s="111">
        <f t="shared" si="4"/>
        <v>2042610</v>
      </c>
      <c r="H14" s="112">
        <f t="shared" si="5"/>
        <v>444040</v>
      </c>
      <c r="I14" s="111">
        <f t="shared" si="6"/>
        <v>266420</v>
      </c>
      <c r="J14" s="111">
        <f t="shared" si="7"/>
        <v>177610</v>
      </c>
      <c r="K14" s="111">
        <f t="shared" si="0"/>
        <v>0</v>
      </c>
      <c r="L14" s="110">
        <f>D21</f>
        <v>263500</v>
      </c>
      <c r="M14" s="108">
        <f t="shared" si="8"/>
        <v>707540</v>
      </c>
      <c r="N14" s="108">
        <f t="shared" si="9"/>
        <v>529920</v>
      </c>
      <c r="O14" s="108">
        <f t="shared" si="9"/>
        <v>441110</v>
      </c>
      <c r="P14" s="41"/>
    </row>
    <row r="15" spans="1:19" s="32" customFormat="1" ht="18.75" customHeight="1">
      <c r="A15" s="130" t="s">
        <v>9</v>
      </c>
      <c r="B15" s="21"/>
      <c r="C15" s="21"/>
      <c r="D15" s="25"/>
      <c r="E15" s="23"/>
      <c r="F15" s="23"/>
      <c r="G15" s="23"/>
      <c r="H15" s="24"/>
      <c r="I15" s="23"/>
      <c r="J15" s="23"/>
      <c r="K15" s="23"/>
      <c r="L15" s="25"/>
      <c r="M15" s="23"/>
      <c r="N15" s="23"/>
      <c r="O15" s="23"/>
      <c r="P15" s="104"/>
    </row>
    <row r="16" spans="1:19" s="32" customFormat="1" ht="18.75" customHeight="1">
      <c r="A16" s="130" t="s">
        <v>49</v>
      </c>
      <c r="B16" s="21"/>
      <c r="C16" s="21"/>
      <c r="D16" s="25"/>
      <c r="E16" s="23"/>
      <c r="F16" s="23"/>
      <c r="G16" s="23"/>
      <c r="H16" s="24"/>
      <c r="I16" s="23"/>
      <c r="J16" s="23"/>
      <c r="K16" s="23"/>
      <c r="L16" s="25"/>
      <c r="M16" s="23"/>
      <c r="N16" s="23"/>
      <c r="O16" s="23"/>
      <c r="P16" s="104"/>
    </row>
    <row r="17" spans="1:7" s="32" customFormat="1" ht="21.75" customHeight="1">
      <c r="A17" s="125" t="s">
        <v>43</v>
      </c>
      <c r="G17" s="31"/>
    </row>
    <row r="18" spans="1:7" s="32" customFormat="1" ht="24.7" customHeight="1">
      <c r="A18" s="124" t="s">
        <v>48</v>
      </c>
      <c r="B18" s="36" t="s">
        <v>42</v>
      </c>
      <c r="C18" s="36" t="s">
        <v>40</v>
      </c>
      <c r="D18" s="36" t="s">
        <v>41</v>
      </c>
      <c r="F18" s="40"/>
    </row>
    <row r="19" spans="1:7" s="32" customFormat="1" ht="24.7" customHeight="1">
      <c r="A19" s="36" t="s">
        <v>45</v>
      </c>
      <c r="B19" s="121">
        <f>2500*3*28</f>
        <v>210000</v>
      </c>
      <c r="C19" s="120">
        <f>1000*28</f>
        <v>28000</v>
      </c>
      <c r="D19" s="120">
        <f>B19+C19</f>
        <v>238000</v>
      </c>
      <c r="F19" s="31"/>
    </row>
    <row r="20" spans="1:7" s="32" customFormat="1" ht="24.7" customHeight="1">
      <c r="A20" s="119" t="s">
        <v>46</v>
      </c>
      <c r="B20" s="122">
        <f>2500*3*30</f>
        <v>225000</v>
      </c>
      <c r="C20" s="123">
        <f>1000*30</f>
        <v>30000</v>
      </c>
      <c r="D20" s="123">
        <f t="shared" ref="D20:D21" si="10">B20+C20</f>
        <v>255000</v>
      </c>
    </row>
    <row r="21" spans="1:7" s="32" customFormat="1" ht="24.7" customHeight="1">
      <c r="A21" s="36" t="s">
        <v>47</v>
      </c>
      <c r="B21" s="121">
        <f>2500*3*31</f>
        <v>232500</v>
      </c>
      <c r="C21" s="120">
        <f>1000*31</f>
        <v>31000</v>
      </c>
      <c r="D21" s="120">
        <f t="shared" si="10"/>
        <v>263500</v>
      </c>
    </row>
    <row r="22" spans="1:7" ht="24.7" customHeight="1"/>
  </sheetData>
  <mergeCells count="16">
    <mergeCell ref="M4:O4"/>
    <mergeCell ref="P4:P5"/>
    <mergeCell ref="A6:A8"/>
    <mergeCell ref="B6:B8"/>
    <mergeCell ref="A9:A11"/>
    <mergeCell ref="B9:B11"/>
    <mergeCell ref="H4:J4"/>
    <mergeCell ref="K4:K5"/>
    <mergeCell ref="L4:L5"/>
    <mergeCell ref="D4:D5"/>
    <mergeCell ref="E4:G4"/>
    <mergeCell ref="A12:A14"/>
    <mergeCell ref="B12:B14"/>
    <mergeCell ref="A4:A5"/>
    <mergeCell ref="B4:B5"/>
    <mergeCell ref="C4:C5"/>
  </mergeCells>
  <phoneticPr fontId="1" type="noConversion"/>
  <printOptions horizontalCentered="1" verticalCentered="1"/>
  <pageMargins left="0.7" right="0.7" top="0.75" bottom="0.75" header="0.3" footer="0.3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20"/>
  <sheetViews>
    <sheetView zoomScale="85" zoomScaleNormal="85" workbookViewId="0">
      <selection activeCell="F27" sqref="F27"/>
    </sheetView>
  </sheetViews>
  <sheetFormatPr defaultRowHeight="17.100000000000001"/>
  <cols>
    <col min="1" max="1" width="14.375" style="75" customWidth="1"/>
    <col min="2" max="2" width="8.625" style="75" bestFit="1" customWidth="1"/>
    <col min="3" max="3" width="6.125" style="75" bestFit="1" customWidth="1"/>
    <col min="4" max="7" width="12.875" style="75" bestFit="1" customWidth="1"/>
    <col min="8" max="9" width="11" style="75" bestFit="1" customWidth="1"/>
    <col min="10" max="10" width="11.25" style="75" bestFit="1" customWidth="1"/>
    <col min="11" max="11" width="7.875" style="75" bestFit="1" customWidth="1"/>
    <col min="12" max="14" width="11.25" style="75" bestFit="1" customWidth="1"/>
    <col min="15" max="15" width="11" style="75" bestFit="1" customWidth="1"/>
    <col min="16" max="16" width="12.125" style="75" bestFit="1" customWidth="1"/>
    <col min="17" max="17" width="9" style="75"/>
    <col min="18" max="18" width="15.375" style="75" bestFit="1" customWidth="1"/>
    <col min="19" max="19" width="14.125" style="75" bestFit="1" customWidth="1"/>
    <col min="20" max="16384" width="9" style="75"/>
  </cols>
  <sheetData>
    <row r="1" spans="1:19" ht="32.299999999999997" customHeight="1">
      <c r="A1" s="150" t="s">
        <v>21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</row>
    <row r="2" spans="1:19" ht="21.75" customHeight="1">
      <c r="A2" s="32" t="s">
        <v>9</v>
      </c>
      <c r="B2" s="32"/>
      <c r="C2" s="32"/>
      <c r="D2" s="32"/>
      <c r="J2" s="76"/>
      <c r="L2" s="151" t="s">
        <v>39</v>
      </c>
      <c r="M2" s="151"/>
      <c r="N2" s="151"/>
      <c r="O2" s="151"/>
      <c r="P2" s="151"/>
    </row>
    <row r="3" spans="1:19" ht="27.1" customHeight="1" thickBot="1">
      <c r="A3" s="75" t="s">
        <v>37</v>
      </c>
      <c r="H3" s="77"/>
    </row>
    <row r="4" spans="1:19" ht="39" customHeight="1">
      <c r="A4" s="152" t="s">
        <v>0</v>
      </c>
      <c r="B4" s="154" t="s">
        <v>29</v>
      </c>
      <c r="C4" s="155" t="s">
        <v>1</v>
      </c>
      <c r="D4" s="155" t="s">
        <v>2</v>
      </c>
      <c r="E4" s="156" t="s">
        <v>20</v>
      </c>
      <c r="F4" s="156"/>
      <c r="G4" s="156"/>
      <c r="H4" s="155" t="s">
        <v>3</v>
      </c>
      <c r="I4" s="155"/>
      <c r="J4" s="155"/>
      <c r="K4" s="154" t="s">
        <v>23</v>
      </c>
      <c r="L4" s="155" t="s">
        <v>4</v>
      </c>
      <c r="M4" s="155" t="s">
        <v>5</v>
      </c>
      <c r="N4" s="155"/>
      <c r="O4" s="155"/>
      <c r="P4" s="155" t="s">
        <v>6</v>
      </c>
    </row>
    <row r="5" spans="1:19" ht="36.75" customHeight="1" thickBot="1">
      <c r="A5" s="153"/>
      <c r="B5" s="155"/>
      <c r="C5" s="155"/>
      <c r="D5" s="155"/>
      <c r="E5" s="78" t="s">
        <v>26</v>
      </c>
      <c r="F5" s="78" t="s">
        <v>24</v>
      </c>
      <c r="G5" s="78" t="s">
        <v>35</v>
      </c>
      <c r="H5" s="78" t="s">
        <v>26</v>
      </c>
      <c r="I5" s="78" t="s">
        <v>24</v>
      </c>
      <c r="J5" s="78" t="s">
        <v>35</v>
      </c>
      <c r="K5" s="155"/>
      <c r="L5" s="155"/>
      <c r="M5" s="79" t="s">
        <v>26</v>
      </c>
      <c r="N5" s="79" t="s">
        <v>24</v>
      </c>
      <c r="O5" s="79" t="s">
        <v>25</v>
      </c>
      <c r="P5" s="155"/>
    </row>
    <row r="6" spans="1:19" s="32" customFormat="1" ht="35.1" customHeight="1">
      <c r="A6" s="138" t="s">
        <v>7</v>
      </c>
      <c r="B6" s="141">
        <v>78280</v>
      </c>
      <c r="C6" s="80">
        <v>28</v>
      </c>
      <c r="D6" s="81">
        <f>$B$6*C6</f>
        <v>2191840</v>
      </c>
      <c r="E6" s="82">
        <f>ROUNDUP($D$6*0.8,-1)</f>
        <v>1753480</v>
      </c>
      <c r="F6" s="82">
        <f>ROUNDUP($D$6*0.88,-1)</f>
        <v>1928820</v>
      </c>
      <c r="G6" s="82">
        <f>ROUNDUP($D$6*0.92,-1)</f>
        <v>2016500</v>
      </c>
      <c r="H6" s="81">
        <f>ROUNDDOWN(D6*0.2,-1)</f>
        <v>438360</v>
      </c>
      <c r="I6" s="82">
        <f>ROUNDDOWN(H6*0.6,-1)</f>
        <v>263010</v>
      </c>
      <c r="J6" s="82">
        <f>ROUNDDOWN(D6*0.08,-1)</f>
        <v>175340</v>
      </c>
      <c r="K6" s="82">
        <f>C6*$P$14</f>
        <v>0</v>
      </c>
      <c r="L6" s="82">
        <f>F16</f>
        <v>238000</v>
      </c>
      <c r="M6" s="83">
        <f>$H6+$K6+L6</f>
        <v>676360</v>
      </c>
      <c r="N6" s="83">
        <f>I6+$K6+$L6</f>
        <v>501010</v>
      </c>
      <c r="O6" s="83">
        <f>J6+$K6+$L6</f>
        <v>413340</v>
      </c>
      <c r="P6" s="84"/>
      <c r="R6" s="85"/>
      <c r="S6" s="75"/>
    </row>
    <row r="7" spans="1:19" s="32" customFormat="1" ht="35.1" customHeight="1">
      <c r="A7" s="139"/>
      <c r="B7" s="141"/>
      <c r="C7" s="86">
        <v>30</v>
      </c>
      <c r="D7" s="81">
        <f t="shared" ref="D7:D8" si="0">$B$6*C7</f>
        <v>2348400</v>
      </c>
      <c r="E7" s="82">
        <f t="shared" ref="E7:E14" si="1">ROUNDUP(D7*0.8,-1)</f>
        <v>1878720</v>
      </c>
      <c r="F7" s="82">
        <f t="shared" ref="F7:F14" si="2">ROUNDUP(D7*0.88,-1)</f>
        <v>2066600</v>
      </c>
      <c r="G7" s="82">
        <f t="shared" ref="G7:G14" si="3">ROUNDUP(D7*0.92,-1)</f>
        <v>2160530</v>
      </c>
      <c r="H7" s="81">
        <f t="shared" ref="H7:H14" si="4">ROUNDDOWN(D7*0.2,-1)</f>
        <v>469680</v>
      </c>
      <c r="I7" s="82">
        <f t="shared" ref="I7:I14" si="5">ROUNDDOWN(H7*0.6,-1)</f>
        <v>281800</v>
      </c>
      <c r="J7" s="82">
        <f t="shared" ref="J7:J14" si="6">ROUNDDOWN(D7*0.08,-1)</f>
        <v>187870</v>
      </c>
      <c r="K7" s="82">
        <f t="shared" ref="K7:K14" si="7">C7*$P$14</f>
        <v>0</v>
      </c>
      <c r="L7" s="87">
        <f>F17</f>
        <v>255000</v>
      </c>
      <c r="M7" s="83">
        <f t="shared" ref="M7:M14" si="8">$H7+$K7+L7</f>
        <v>724680</v>
      </c>
      <c r="N7" s="83">
        <f t="shared" ref="N7:O14" si="9">I7+$K7+$L7</f>
        <v>536800</v>
      </c>
      <c r="O7" s="83">
        <f t="shared" si="9"/>
        <v>442870</v>
      </c>
      <c r="P7" s="88" t="s">
        <v>11</v>
      </c>
      <c r="R7" s="85"/>
    </row>
    <row r="8" spans="1:19" s="32" customFormat="1" ht="35.1" customHeight="1">
      <c r="A8" s="139"/>
      <c r="B8" s="141"/>
      <c r="C8" s="86">
        <v>31</v>
      </c>
      <c r="D8" s="81">
        <f t="shared" si="0"/>
        <v>2426680</v>
      </c>
      <c r="E8" s="82">
        <f t="shared" si="1"/>
        <v>1941350</v>
      </c>
      <c r="F8" s="82">
        <f t="shared" si="2"/>
        <v>2135480</v>
      </c>
      <c r="G8" s="82">
        <f t="shared" si="3"/>
        <v>2232550</v>
      </c>
      <c r="H8" s="81">
        <f t="shared" si="4"/>
        <v>485330</v>
      </c>
      <c r="I8" s="82">
        <f t="shared" si="5"/>
        <v>291190</v>
      </c>
      <c r="J8" s="82">
        <f t="shared" si="6"/>
        <v>194130</v>
      </c>
      <c r="K8" s="82">
        <f t="shared" si="7"/>
        <v>0</v>
      </c>
      <c r="L8" s="89">
        <f>F18</f>
        <v>263500</v>
      </c>
      <c r="M8" s="83">
        <f t="shared" si="8"/>
        <v>748830</v>
      </c>
      <c r="N8" s="83">
        <f t="shared" si="9"/>
        <v>554690</v>
      </c>
      <c r="O8" s="83">
        <f t="shared" si="9"/>
        <v>457630</v>
      </c>
      <c r="P8" s="90">
        <v>2500</v>
      </c>
      <c r="R8" s="85"/>
    </row>
    <row r="9" spans="1:19" s="32" customFormat="1" ht="35.1" customHeight="1">
      <c r="A9" s="160" t="s">
        <v>8</v>
      </c>
      <c r="B9" s="161">
        <v>72550</v>
      </c>
      <c r="C9" s="91">
        <v>28</v>
      </c>
      <c r="D9" s="92">
        <f>$B$9*C9</f>
        <v>2031400</v>
      </c>
      <c r="E9" s="93">
        <f t="shared" si="1"/>
        <v>1625120</v>
      </c>
      <c r="F9" s="93">
        <f t="shared" si="2"/>
        <v>1787640</v>
      </c>
      <c r="G9" s="93">
        <f t="shared" si="3"/>
        <v>1868890</v>
      </c>
      <c r="H9" s="94">
        <f t="shared" si="4"/>
        <v>406280</v>
      </c>
      <c r="I9" s="93">
        <f t="shared" si="5"/>
        <v>243760</v>
      </c>
      <c r="J9" s="93">
        <f t="shared" si="6"/>
        <v>162510</v>
      </c>
      <c r="K9" s="93">
        <f t="shared" si="7"/>
        <v>0</v>
      </c>
      <c r="L9" s="92">
        <f>F16</f>
        <v>238000</v>
      </c>
      <c r="M9" s="83">
        <f t="shared" si="8"/>
        <v>644280</v>
      </c>
      <c r="N9" s="83">
        <f t="shared" si="9"/>
        <v>481760</v>
      </c>
      <c r="O9" s="83">
        <f t="shared" si="9"/>
        <v>400510</v>
      </c>
      <c r="P9" s="95"/>
      <c r="R9" s="85"/>
    </row>
    <row r="10" spans="1:19" s="32" customFormat="1" ht="35.1" customHeight="1">
      <c r="A10" s="160"/>
      <c r="B10" s="161"/>
      <c r="C10" s="91">
        <v>30</v>
      </c>
      <c r="D10" s="92">
        <f>$B$9*C10</f>
        <v>2176500</v>
      </c>
      <c r="E10" s="93">
        <f t="shared" si="1"/>
        <v>1741200</v>
      </c>
      <c r="F10" s="93">
        <f t="shared" si="2"/>
        <v>1915320</v>
      </c>
      <c r="G10" s="93">
        <f t="shared" si="3"/>
        <v>2002380</v>
      </c>
      <c r="H10" s="94">
        <f t="shared" si="4"/>
        <v>435300</v>
      </c>
      <c r="I10" s="93">
        <f t="shared" si="5"/>
        <v>261180</v>
      </c>
      <c r="J10" s="93">
        <f t="shared" si="6"/>
        <v>174120</v>
      </c>
      <c r="K10" s="93">
        <f t="shared" si="7"/>
        <v>0</v>
      </c>
      <c r="L10" s="96">
        <f>F17</f>
        <v>255000</v>
      </c>
      <c r="M10" s="83">
        <f t="shared" si="8"/>
        <v>690300</v>
      </c>
      <c r="N10" s="83">
        <f t="shared" si="9"/>
        <v>516180</v>
      </c>
      <c r="O10" s="83">
        <f t="shared" si="9"/>
        <v>429120</v>
      </c>
      <c r="P10" s="88" t="s">
        <v>22</v>
      </c>
      <c r="R10" s="85"/>
    </row>
    <row r="11" spans="1:19" s="32" customFormat="1" ht="35.1" customHeight="1">
      <c r="A11" s="160"/>
      <c r="B11" s="161"/>
      <c r="C11" s="91">
        <v>31</v>
      </c>
      <c r="D11" s="92">
        <f>$B$9*C11</f>
        <v>2249050</v>
      </c>
      <c r="E11" s="93">
        <f t="shared" si="1"/>
        <v>1799240</v>
      </c>
      <c r="F11" s="93">
        <f t="shared" si="2"/>
        <v>1979170</v>
      </c>
      <c r="G11" s="93">
        <f t="shared" si="3"/>
        <v>2069130</v>
      </c>
      <c r="H11" s="94">
        <f t="shared" si="4"/>
        <v>449810</v>
      </c>
      <c r="I11" s="93">
        <f t="shared" si="5"/>
        <v>269880</v>
      </c>
      <c r="J11" s="93">
        <f t="shared" si="6"/>
        <v>179920</v>
      </c>
      <c r="K11" s="93">
        <f t="shared" si="7"/>
        <v>0</v>
      </c>
      <c r="L11" s="92">
        <f>F18</f>
        <v>263500</v>
      </c>
      <c r="M11" s="83">
        <f t="shared" si="8"/>
        <v>713310</v>
      </c>
      <c r="N11" s="83">
        <f t="shared" si="9"/>
        <v>533380</v>
      </c>
      <c r="O11" s="83">
        <f t="shared" si="9"/>
        <v>443420</v>
      </c>
      <c r="P11" s="97">
        <v>1000</v>
      </c>
      <c r="R11" s="85"/>
    </row>
    <row r="12" spans="1:19" s="32" customFormat="1" ht="35.1" customHeight="1">
      <c r="A12" s="157" t="s">
        <v>10</v>
      </c>
      <c r="B12" s="159">
        <v>68510</v>
      </c>
      <c r="C12" s="98">
        <v>28</v>
      </c>
      <c r="D12" s="99">
        <f>$B$12*C12</f>
        <v>1918280</v>
      </c>
      <c r="E12" s="82">
        <f t="shared" si="1"/>
        <v>1534630</v>
      </c>
      <c r="F12" s="82">
        <f t="shared" si="2"/>
        <v>1688090</v>
      </c>
      <c r="G12" s="82">
        <f t="shared" si="3"/>
        <v>1764820</v>
      </c>
      <c r="H12" s="81">
        <f t="shared" si="4"/>
        <v>383650</v>
      </c>
      <c r="I12" s="82">
        <f t="shared" si="5"/>
        <v>230190</v>
      </c>
      <c r="J12" s="82">
        <f t="shared" si="6"/>
        <v>153460</v>
      </c>
      <c r="K12" s="100">
        <f t="shared" si="7"/>
        <v>0</v>
      </c>
      <c r="L12" s="99">
        <f>F16</f>
        <v>238000</v>
      </c>
      <c r="M12" s="83">
        <f t="shared" si="8"/>
        <v>621650</v>
      </c>
      <c r="N12" s="83">
        <f t="shared" si="9"/>
        <v>468190</v>
      </c>
      <c r="O12" s="83">
        <f t="shared" si="9"/>
        <v>391460</v>
      </c>
      <c r="P12" s="95"/>
      <c r="R12" s="101"/>
      <c r="S12" s="85"/>
    </row>
    <row r="13" spans="1:19" s="32" customFormat="1" ht="35.1" customHeight="1">
      <c r="A13" s="157"/>
      <c r="B13" s="159"/>
      <c r="C13" s="98">
        <v>30</v>
      </c>
      <c r="D13" s="99">
        <f>$B$12*C13</f>
        <v>2055300</v>
      </c>
      <c r="E13" s="82">
        <f t="shared" si="1"/>
        <v>1644240</v>
      </c>
      <c r="F13" s="82">
        <f t="shared" si="2"/>
        <v>1808670</v>
      </c>
      <c r="G13" s="82">
        <f t="shared" si="3"/>
        <v>1890880</v>
      </c>
      <c r="H13" s="81">
        <f t="shared" si="4"/>
        <v>411060</v>
      </c>
      <c r="I13" s="82">
        <f t="shared" si="5"/>
        <v>246630</v>
      </c>
      <c r="J13" s="82">
        <f t="shared" si="6"/>
        <v>164420</v>
      </c>
      <c r="K13" s="100">
        <f t="shared" si="7"/>
        <v>0</v>
      </c>
      <c r="L13" s="102">
        <f>F17</f>
        <v>255000</v>
      </c>
      <c r="M13" s="103">
        <f t="shared" si="8"/>
        <v>666060</v>
      </c>
      <c r="N13" s="103">
        <f t="shared" si="9"/>
        <v>501630</v>
      </c>
      <c r="O13" s="103">
        <f t="shared" si="9"/>
        <v>419420</v>
      </c>
      <c r="P13" s="88" t="s">
        <v>19</v>
      </c>
      <c r="R13" s="85"/>
    </row>
    <row r="14" spans="1:19" s="32" customFormat="1" ht="35.1" customHeight="1" thickBot="1">
      <c r="A14" s="158"/>
      <c r="B14" s="159"/>
      <c r="C14" s="98">
        <v>31</v>
      </c>
      <c r="D14" s="99">
        <f>$B$12*C14</f>
        <v>2123810</v>
      </c>
      <c r="E14" s="82">
        <f t="shared" si="1"/>
        <v>1699050</v>
      </c>
      <c r="F14" s="82">
        <f t="shared" si="2"/>
        <v>1868960</v>
      </c>
      <c r="G14" s="82">
        <f t="shared" si="3"/>
        <v>1953910</v>
      </c>
      <c r="H14" s="81">
        <f t="shared" si="4"/>
        <v>424760</v>
      </c>
      <c r="I14" s="82">
        <f t="shared" si="5"/>
        <v>254850</v>
      </c>
      <c r="J14" s="82">
        <f t="shared" si="6"/>
        <v>169900</v>
      </c>
      <c r="K14" s="100">
        <f t="shared" si="7"/>
        <v>0</v>
      </c>
      <c r="L14" s="99">
        <f>F18</f>
        <v>263500</v>
      </c>
      <c r="M14" s="83">
        <f t="shared" si="8"/>
        <v>688260</v>
      </c>
      <c r="N14" s="83">
        <f t="shared" si="9"/>
        <v>518350</v>
      </c>
      <c r="O14" s="83">
        <f t="shared" si="9"/>
        <v>433400</v>
      </c>
      <c r="P14" s="88">
        <v>0</v>
      </c>
    </row>
    <row r="15" spans="1:19" s="32" customFormat="1" ht="10.6" customHeight="1" thickBot="1">
      <c r="A15" s="104"/>
      <c r="B15" s="21"/>
      <c r="C15" s="21"/>
      <c r="D15" s="22"/>
      <c r="E15" s="23"/>
      <c r="F15" s="23"/>
      <c r="G15" s="23"/>
      <c r="H15" s="24"/>
      <c r="I15" s="23"/>
      <c r="J15" s="23"/>
      <c r="K15" s="23"/>
      <c r="L15" s="25"/>
      <c r="M15" s="23"/>
      <c r="N15" s="23"/>
      <c r="O15" s="23"/>
      <c r="P15" s="104"/>
    </row>
    <row r="16" spans="1:19" s="32" customFormat="1" ht="30.8" customHeight="1">
      <c r="B16" s="26" t="s">
        <v>15</v>
      </c>
      <c r="C16" s="27" t="s">
        <v>12</v>
      </c>
      <c r="D16" s="28">
        <f>2500*3*28</f>
        <v>210000</v>
      </c>
      <c r="E16" s="29">
        <f>1000*28</f>
        <v>28000</v>
      </c>
      <c r="F16" s="30">
        <f>D16+E16</f>
        <v>238000</v>
      </c>
      <c r="G16" s="31"/>
      <c r="J16" s="33"/>
      <c r="K16" s="34"/>
      <c r="L16" s="57" t="s">
        <v>26</v>
      </c>
      <c r="M16" s="59" t="s">
        <v>31</v>
      </c>
      <c r="N16" s="58" t="s">
        <v>32</v>
      </c>
    </row>
    <row r="17" spans="2:14" s="32" customFormat="1">
      <c r="B17" s="35" t="s">
        <v>15</v>
      </c>
      <c r="C17" s="36" t="s">
        <v>13</v>
      </c>
      <c r="D17" s="37">
        <f>2500*3*30</f>
        <v>225000</v>
      </c>
      <c r="E17" s="38">
        <f>1000*30</f>
        <v>30000</v>
      </c>
      <c r="F17" s="39">
        <f t="shared" ref="F17:F18" si="10">D17+E17</f>
        <v>255000</v>
      </c>
      <c r="G17" s="40"/>
      <c r="J17" s="35" t="s">
        <v>16</v>
      </c>
      <c r="K17" s="41"/>
      <c r="L17" s="42">
        <f>SUM(M6:M8)/3</f>
        <v>716623.33333333337</v>
      </c>
      <c r="M17" s="42">
        <f>SUM(N6:N8)/3</f>
        <v>530833.33333333337</v>
      </c>
      <c r="N17" s="67">
        <f>SUM(O6:O8)/3</f>
        <v>437946.66666666669</v>
      </c>
    </row>
    <row r="18" spans="2:14" s="32" customFormat="1" ht="17.850000000000001" thickBot="1">
      <c r="B18" s="43" t="s">
        <v>15</v>
      </c>
      <c r="C18" s="44" t="s">
        <v>14</v>
      </c>
      <c r="D18" s="45">
        <f>2500*3*31</f>
        <v>232500</v>
      </c>
      <c r="E18" s="46">
        <f>1000*31</f>
        <v>31000</v>
      </c>
      <c r="F18" s="47">
        <f t="shared" si="10"/>
        <v>263500</v>
      </c>
      <c r="G18" s="31"/>
      <c r="J18" s="35" t="s">
        <v>17</v>
      </c>
      <c r="K18" s="41"/>
      <c r="L18" s="42">
        <f>SUM(M9:M11)/3</f>
        <v>682630</v>
      </c>
      <c r="M18" s="48">
        <f>SUM(N9:N11)/3</f>
        <v>510440</v>
      </c>
      <c r="N18" s="49">
        <f>SUM(O9:O11)/3</f>
        <v>424350</v>
      </c>
    </row>
    <row r="19" spans="2:14" s="32" customFormat="1" ht="17.850000000000001" thickBot="1">
      <c r="J19" s="43" t="s">
        <v>18</v>
      </c>
      <c r="K19" s="50"/>
      <c r="L19" s="51">
        <f>SUM(M12:M14)/3</f>
        <v>658656.66666666663</v>
      </c>
      <c r="M19" s="51">
        <f>SUM(N12:N14)/3</f>
        <v>496056.66666666669</v>
      </c>
      <c r="N19" s="52">
        <f>SUM(O12:O14)/3</f>
        <v>414760</v>
      </c>
    </row>
    <row r="20" spans="2:14" s="32" customFormat="1"/>
  </sheetData>
  <mergeCells count="18">
    <mergeCell ref="A12:A14"/>
    <mergeCell ref="B12:B14"/>
    <mergeCell ref="M4:O4"/>
    <mergeCell ref="P4:P5"/>
    <mergeCell ref="A6:A8"/>
    <mergeCell ref="B6:B8"/>
    <mergeCell ref="A9:A11"/>
    <mergeCell ref="B9:B11"/>
    <mergeCell ref="A1:P1"/>
    <mergeCell ref="L2:P2"/>
    <mergeCell ref="A4:A5"/>
    <mergeCell ref="B4:B5"/>
    <mergeCell ref="C4:C5"/>
    <mergeCell ref="D4:D5"/>
    <mergeCell ref="E4:G4"/>
    <mergeCell ref="H4:J4"/>
    <mergeCell ref="K4:K5"/>
    <mergeCell ref="L4:L5"/>
  </mergeCells>
  <phoneticPr fontId="1" type="noConversion"/>
  <printOptions horizontalCentered="1" verticalCentered="1"/>
  <pageMargins left="0.25" right="0.25" top="0.75" bottom="0.75" header="0.3" footer="0.3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20"/>
  <sheetViews>
    <sheetView workbookViewId="0">
      <selection activeCell="G17" sqref="G17"/>
    </sheetView>
  </sheetViews>
  <sheetFormatPr defaultRowHeight="16.350000000000001"/>
  <cols>
    <col min="1" max="1" width="8" customWidth="1"/>
    <col min="2" max="2" width="7.5" bestFit="1" customWidth="1"/>
    <col min="3" max="3" width="6" bestFit="1" customWidth="1"/>
    <col min="4" max="4" width="10.375" customWidth="1"/>
    <col min="5" max="7" width="9.875" customWidth="1"/>
    <col min="8" max="10" width="9.75" customWidth="1"/>
    <col min="11" max="11" width="6.375" bestFit="1" customWidth="1"/>
    <col min="12" max="15" width="9.875" customWidth="1"/>
    <col min="16" max="16" width="8.625" style="53" customWidth="1"/>
    <col min="18" max="18" width="15.375" bestFit="1" customWidth="1"/>
    <col min="19" max="19" width="14.125" bestFit="1" customWidth="1"/>
  </cols>
  <sheetData>
    <row r="1" spans="1:19" ht="32.299999999999997" customHeight="1">
      <c r="A1" s="172" t="s">
        <v>21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</row>
    <row r="2" spans="1:19">
      <c r="A2" s="7" t="s">
        <v>9</v>
      </c>
      <c r="B2" s="7"/>
      <c r="C2" s="7"/>
      <c r="D2" s="7"/>
      <c r="J2" s="3"/>
      <c r="L2" s="173" t="s">
        <v>34</v>
      </c>
      <c r="M2" s="173"/>
      <c r="N2" s="173"/>
      <c r="O2" s="173"/>
      <c r="P2" s="173"/>
    </row>
    <row r="3" spans="1:19" ht="17.100000000000001" thickBot="1">
      <c r="A3" t="s">
        <v>38</v>
      </c>
      <c r="H3" s="1"/>
    </row>
    <row r="4" spans="1:19" ht="39" customHeight="1">
      <c r="A4" s="174" t="s">
        <v>0</v>
      </c>
      <c r="B4" s="176" t="s">
        <v>29</v>
      </c>
      <c r="C4" s="165" t="s">
        <v>1</v>
      </c>
      <c r="D4" s="165" t="s">
        <v>2</v>
      </c>
      <c r="E4" s="177" t="s">
        <v>20</v>
      </c>
      <c r="F4" s="177"/>
      <c r="G4" s="177"/>
      <c r="H4" s="165" t="s">
        <v>3</v>
      </c>
      <c r="I4" s="165"/>
      <c r="J4" s="165"/>
      <c r="K4" s="178" t="s">
        <v>23</v>
      </c>
      <c r="L4" s="165" t="s">
        <v>4</v>
      </c>
      <c r="M4" s="165" t="s">
        <v>5</v>
      </c>
      <c r="N4" s="165"/>
      <c r="O4" s="165"/>
      <c r="P4" s="166" t="s">
        <v>6</v>
      </c>
    </row>
    <row r="5" spans="1:19" ht="36.75" customHeight="1" thickBot="1">
      <c r="A5" s="175"/>
      <c r="B5" s="165"/>
      <c r="C5" s="165"/>
      <c r="D5" s="165"/>
      <c r="E5" s="6" t="s">
        <v>30</v>
      </c>
      <c r="F5" s="6" t="s">
        <v>28</v>
      </c>
      <c r="G5" s="6" t="s">
        <v>27</v>
      </c>
      <c r="H5" s="64" t="s">
        <v>26</v>
      </c>
      <c r="I5" s="64" t="s">
        <v>24</v>
      </c>
      <c r="J5" s="64" t="s">
        <v>25</v>
      </c>
      <c r="K5" s="166"/>
      <c r="L5" s="165"/>
      <c r="M5" s="64" t="s">
        <v>26</v>
      </c>
      <c r="N5" s="64" t="s">
        <v>24</v>
      </c>
      <c r="O5" s="64" t="s">
        <v>25</v>
      </c>
      <c r="P5" s="166"/>
    </row>
    <row r="6" spans="1:19" s="7" customFormat="1" ht="35.1" customHeight="1">
      <c r="A6" s="167" t="s">
        <v>7</v>
      </c>
      <c r="B6" s="169">
        <v>74850</v>
      </c>
      <c r="C6" s="12">
        <v>28</v>
      </c>
      <c r="D6" s="13">
        <f>$B$6*C6</f>
        <v>2095800</v>
      </c>
      <c r="E6" s="14">
        <f>ROUNDUP($D$6*0.8,-1)</f>
        <v>1676640</v>
      </c>
      <c r="F6" s="14">
        <f>ROUNDUP(D6*0.88,-1)</f>
        <v>1844310</v>
      </c>
      <c r="G6" s="14">
        <f>ROUNDUP(D6*0.92,-1)</f>
        <v>1928140</v>
      </c>
      <c r="H6" s="13">
        <f>ROUNDDOWN(D6*0.2,-1)</f>
        <v>419160</v>
      </c>
      <c r="I6" s="14">
        <f>ROUNDDOWN(H6*0.6,-1)</f>
        <v>251490</v>
      </c>
      <c r="J6" s="14">
        <f>ROUNDDOWN(D6*0.08,-1)</f>
        <v>167660</v>
      </c>
      <c r="K6" s="14">
        <f>C6*$P$14</f>
        <v>0</v>
      </c>
      <c r="L6" s="14">
        <f>F16</f>
        <v>238000</v>
      </c>
      <c r="M6" s="19">
        <f>$H6+$K6+L6</f>
        <v>657160</v>
      </c>
      <c r="N6" s="19">
        <f>I6+$K6+$L6</f>
        <v>489490</v>
      </c>
      <c r="O6" s="19">
        <f>J6+$K6+$L6</f>
        <v>405660</v>
      </c>
      <c r="P6" s="8"/>
      <c r="R6" s="68"/>
      <c r="S6" s="4"/>
    </row>
    <row r="7" spans="1:19" s="7" customFormat="1" ht="35.1" customHeight="1">
      <c r="A7" s="168"/>
      <c r="B7" s="169"/>
      <c r="C7" s="65">
        <v>30</v>
      </c>
      <c r="D7" s="15">
        <f>$B$6*C7</f>
        <v>2245500</v>
      </c>
      <c r="E7" s="14">
        <f t="shared" ref="E7:E14" si="0">ROUNDUP(D7*0.8,-1)</f>
        <v>1796400</v>
      </c>
      <c r="F7" s="14">
        <f t="shared" ref="F7:F14" si="1">ROUNDUP(D7*0.88,-1)</f>
        <v>1976040</v>
      </c>
      <c r="G7" s="14">
        <f t="shared" ref="G7:G14" si="2">ROUNDUP(D7*0.92,-1)</f>
        <v>2065860</v>
      </c>
      <c r="H7" s="13">
        <f t="shared" ref="H7:H14" si="3">ROUNDDOWN(D7*0.2,-1)</f>
        <v>449100</v>
      </c>
      <c r="I7" s="14">
        <f t="shared" ref="I7:I14" si="4">ROUNDDOWN(H7*0.6,-1)</f>
        <v>269460</v>
      </c>
      <c r="J7" s="14">
        <f t="shared" ref="J7:J14" si="5">ROUNDDOWN(D7*0.08,-1)</f>
        <v>179640</v>
      </c>
      <c r="K7" s="14">
        <f t="shared" ref="K7:K14" si="6">C7*$P$14</f>
        <v>0</v>
      </c>
      <c r="L7" s="16">
        <f>F17</f>
        <v>255000</v>
      </c>
      <c r="M7" s="19">
        <f t="shared" ref="M7:M14" si="7">$H7+$K7+L7</f>
        <v>704100</v>
      </c>
      <c r="N7" s="19">
        <f t="shared" ref="N7:O14" si="8">I7+$K7+$L7</f>
        <v>524460</v>
      </c>
      <c r="O7" s="19">
        <f t="shared" si="8"/>
        <v>434640</v>
      </c>
      <c r="P7" s="60" t="s">
        <v>11</v>
      </c>
      <c r="R7" s="68"/>
    </row>
    <row r="8" spans="1:19" s="7" customFormat="1" ht="35.1" customHeight="1">
      <c r="A8" s="168"/>
      <c r="B8" s="169"/>
      <c r="C8" s="65">
        <v>31</v>
      </c>
      <c r="D8" s="17">
        <f>$B$6*C8</f>
        <v>2320350</v>
      </c>
      <c r="E8" s="14">
        <f t="shared" si="0"/>
        <v>1856280</v>
      </c>
      <c r="F8" s="14">
        <f t="shared" si="1"/>
        <v>2041910</v>
      </c>
      <c r="G8" s="14">
        <f t="shared" si="2"/>
        <v>2134730</v>
      </c>
      <c r="H8" s="13">
        <f t="shared" si="3"/>
        <v>464070</v>
      </c>
      <c r="I8" s="14">
        <f t="shared" si="4"/>
        <v>278440</v>
      </c>
      <c r="J8" s="14">
        <f t="shared" si="5"/>
        <v>185620</v>
      </c>
      <c r="K8" s="14">
        <f t="shared" si="6"/>
        <v>0</v>
      </c>
      <c r="L8" s="17">
        <f>F18</f>
        <v>263500</v>
      </c>
      <c r="M8" s="19">
        <f t="shared" si="7"/>
        <v>727570</v>
      </c>
      <c r="N8" s="19">
        <f t="shared" si="8"/>
        <v>541940</v>
      </c>
      <c r="O8" s="19">
        <f t="shared" si="8"/>
        <v>449120</v>
      </c>
      <c r="P8" s="61">
        <v>2500</v>
      </c>
      <c r="R8" s="68"/>
    </row>
    <row r="9" spans="1:19" s="7" customFormat="1" ht="35.1" customHeight="1">
      <c r="A9" s="170" t="s">
        <v>8</v>
      </c>
      <c r="B9" s="171">
        <v>69450</v>
      </c>
      <c r="C9" s="66">
        <v>28</v>
      </c>
      <c r="D9" s="70">
        <f>$B$9*C9</f>
        <v>1944600</v>
      </c>
      <c r="E9" s="71">
        <f t="shared" si="0"/>
        <v>1555680</v>
      </c>
      <c r="F9" s="71">
        <f t="shared" si="1"/>
        <v>1711250</v>
      </c>
      <c r="G9" s="71">
        <f t="shared" si="2"/>
        <v>1789040</v>
      </c>
      <c r="H9" s="72">
        <f t="shared" si="3"/>
        <v>388920</v>
      </c>
      <c r="I9" s="71">
        <f t="shared" si="4"/>
        <v>233350</v>
      </c>
      <c r="J9" s="71">
        <f t="shared" si="5"/>
        <v>155560</v>
      </c>
      <c r="K9" s="71">
        <f t="shared" si="6"/>
        <v>0</v>
      </c>
      <c r="L9" s="70">
        <f>F16</f>
        <v>238000</v>
      </c>
      <c r="M9" s="19">
        <f t="shared" si="7"/>
        <v>626920</v>
      </c>
      <c r="N9" s="19">
        <f t="shared" si="8"/>
        <v>471350</v>
      </c>
      <c r="O9" s="19">
        <f t="shared" si="8"/>
        <v>393560</v>
      </c>
      <c r="P9" s="9"/>
      <c r="R9" s="68"/>
    </row>
    <row r="10" spans="1:19" s="7" customFormat="1" ht="35.1" customHeight="1">
      <c r="A10" s="170"/>
      <c r="B10" s="171"/>
      <c r="C10" s="66">
        <v>30</v>
      </c>
      <c r="D10" s="70">
        <f>$B$9*C10</f>
        <v>2083500</v>
      </c>
      <c r="E10" s="71">
        <f t="shared" si="0"/>
        <v>1666800</v>
      </c>
      <c r="F10" s="71">
        <f t="shared" si="1"/>
        <v>1833480</v>
      </c>
      <c r="G10" s="71">
        <f t="shared" si="2"/>
        <v>1916820</v>
      </c>
      <c r="H10" s="72">
        <f t="shared" si="3"/>
        <v>416700</v>
      </c>
      <c r="I10" s="71">
        <f t="shared" si="4"/>
        <v>250020</v>
      </c>
      <c r="J10" s="71">
        <f t="shared" si="5"/>
        <v>166680</v>
      </c>
      <c r="K10" s="71">
        <f t="shared" si="6"/>
        <v>0</v>
      </c>
      <c r="L10" s="73">
        <f>F17</f>
        <v>255000</v>
      </c>
      <c r="M10" s="19">
        <f t="shared" si="7"/>
        <v>671700</v>
      </c>
      <c r="N10" s="19">
        <f t="shared" si="8"/>
        <v>505020</v>
      </c>
      <c r="O10" s="19">
        <f t="shared" si="8"/>
        <v>421680</v>
      </c>
      <c r="P10" s="60" t="s">
        <v>22</v>
      </c>
      <c r="R10" s="68"/>
    </row>
    <row r="11" spans="1:19" s="7" customFormat="1" ht="35.1" customHeight="1">
      <c r="A11" s="170"/>
      <c r="B11" s="171"/>
      <c r="C11" s="66">
        <v>31</v>
      </c>
      <c r="D11" s="70">
        <f>$B$9*C11</f>
        <v>2152950</v>
      </c>
      <c r="E11" s="71">
        <f t="shared" si="0"/>
        <v>1722360</v>
      </c>
      <c r="F11" s="71">
        <f t="shared" si="1"/>
        <v>1894600</v>
      </c>
      <c r="G11" s="71">
        <f t="shared" si="2"/>
        <v>1980720</v>
      </c>
      <c r="H11" s="72">
        <f t="shared" si="3"/>
        <v>430590</v>
      </c>
      <c r="I11" s="71">
        <f t="shared" si="4"/>
        <v>258350</v>
      </c>
      <c r="J11" s="71">
        <f t="shared" si="5"/>
        <v>172230</v>
      </c>
      <c r="K11" s="71">
        <f t="shared" si="6"/>
        <v>0</v>
      </c>
      <c r="L11" s="70">
        <f>F18</f>
        <v>263500</v>
      </c>
      <c r="M11" s="19">
        <f t="shared" si="7"/>
        <v>694090</v>
      </c>
      <c r="N11" s="19">
        <f t="shared" si="8"/>
        <v>521850</v>
      </c>
      <c r="O11" s="19">
        <f t="shared" si="8"/>
        <v>435730</v>
      </c>
      <c r="P11" s="62">
        <v>1000</v>
      </c>
      <c r="R11" s="68"/>
    </row>
    <row r="12" spans="1:19" s="7" customFormat="1" ht="35.1" customHeight="1">
      <c r="A12" s="162" t="s">
        <v>10</v>
      </c>
      <c r="B12" s="164">
        <v>64040</v>
      </c>
      <c r="C12" s="63">
        <v>28</v>
      </c>
      <c r="D12" s="54">
        <f>$B$12*C12</f>
        <v>1793120</v>
      </c>
      <c r="E12" s="14">
        <f t="shared" si="0"/>
        <v>1434500</v>
      </c>
      <c r="F12" s="14">
        <f t="shared" si="1"/>
        <v>1577950</v>
      </c>
      <c r="G12" s="14">
        <f t="shared" si="2"/>
        <v>1649680</v>
      </c>
      <c r="H12" s="13">
        <f t="shared" si="3"/>
        <v>358620</v>
      </c>
      <c r="I12" s="14">
        <f t="shared" si="4"/>
        <v>215170</v>
      </c>
      <c r="J12" s="14">
        <f t="shared" si="5"/>
        <v>143440</v>
      </c>
      <c r="K12" s="55">
        <f t="shared" si="6"/>
        <v>0</v>
      </c>
      <c r="L12" s="54">
        <f>F16</f>
        <v>238000</v>
      </c>
      <c r="M12" s="19">
        <f t="shared" si="7"/>
        <v>596620</v>
      </c>
      <c r="N12" s="19">
        <f t="shared" si="8"/>
        <v>453170</v>
      </c>
      <c r="O12" s="19">
        <f t="shared" si="8"/>
        <v>381440</v>
      </c>
      <c r="P12" s="9"/>
      <c r="R12" s="69"/>
      <c r="S12" s="68"/>
    </row>
    <row r="13" spans="1:19" s="7" customFormat="1" ht="35.1" customHeight="1">
      <c r="A13" s="162"/>
      <c r="B13" s="164"/>
      <c r="C13" s="63">
        <v>30</v>
      </c>
      <c r="D13" s="54">
        <f>$B$12*C13</f>
        <v>1921200</v>
      </c>
      <c r="E13" s="14">
        <f t="shared" si="0"/>
        <v>1536960</v>
      </c>
      <c r="F13" s="14">
        <f t="shared" si="1"/>
        <v>1690660</v>
      </c>
      <c r="G13" s="14">
        <f t="shared" si="2"/>
        <v>1767510</v>
      </c>
      <c r="H13" s="13">
        <f t="shared" si="3"/>
        <v>384240</v>
      </c>
      <c r="I13" s="14">
        <f t="shared" si="4"/>
        <v>230540</v>
      </c>
      <c r="J13" s="14">
        <f t="shared" si="5"/>
        <v>153690</v>
      </c>
      <c r="K13" s="55">
        <f t="shared" si="6"/>
        <v>0</v>
      </c>
      <c r="L13" s="56">
        <f>F17</f>
        <v>255000</v>
      </c>
      <c r="M13" s="74">
        <f t="shared" si="7"/>
        <v>639240</v>
      </c>
      <c r="N13" s="74">
        <f t="shared" si="8"/>
        <v>485540</v>
      </c>
      <c r="O13" s="74">
        <f t="shared" si="8"/>
        <v>408690</v>
      </c>
      <c r="P13" s="60" t="s">
        <v>19</v>
      </c>
      <c r="R13" s="68"/>
    </row>
    <row r="14" spans="1:19" s="7" customFormat="1" ht="35.1" customHeight="1" thickBot="1">
      <c r="A14" s="163"/>
      <c r="B14" s="164"/>
      <c r="C14" s="63">
        <v>31</v>
      </c>
      <c r="D14" s="54">
        <f>$B$12*C14</f>
        <v>1985240</v>
      </c>
      <c r="E14" s="14">
        <f t="shared" si="0"/>
        <v>1588200</v>
      </c>
      <c r="F14" s="14">
        <f t="shared" si="1"/>
        <v>1747020</v>
      </c>
      <c r="G14" s="14">
        <f t="shared" si="2"/>
        <v>1826430</v>
      </c>
      <c r="H14" s="13">
        <f t="shared" si="3"/>
        <v>397040</v>
      </c>
      <c r="I14" s="14">
        <f t="shared" si="4"/>
        <v>238220</v>
      </c>
      <c r="J14" s="14">
        <f t="shared" si="5"/>
        <v>158810</v>
      </c>
      <c r="K14" s="55">
        <f t="shared" si="6"/>
        <v>0</v>
      </c>
      <c r="L14" s="54">
        <f>F18</f>
        <v>263500</v>
      </c>
      <c r="M14" s="19">
        <f t="shared" si="7"/>
        <v>660540</v>
      </c>
      <c r="N14" s="19">
        <f t="shared" si="8"/>
        <v>501720</v>
      </c>
      <c r="O14" s="19">
        <f t="shared" si="8"/>
        <v>422310</v>
      </c>
      <c r="P14" s="60">
        <v>0</v>
      </c>
    </row>
    <row r="15" spans="1:19" s="2" customFormat="1" ht="10.6" customHeight="1" thickBot="1">
      <c r="A15" s="5"/>
      <c r="B15" s="21"/>
      <c r="C15" s="21"/>
      <c r="D15" s="22"/>
      <c r="E15" s="23"/>
      <c r="F15" s="23"/>
      <c r="G15" s="23"/>
      <c r="H15" s="24"/>
      <c r="I15" s="23"/>
      <c r="J15" s="23"/>
      <c r="K15" s="23"/>
      <c r="L15" s="25"/>
      <c r="M15" s="23"/>
      <c r="N15" s="23"/>
      <c r="O15" s="23"/>
      <c r="P15" s="10"/>
    </row>
    <row r="16" spans="1:19" s="2" customFormat="1" ht="30.8" customHeight="1">
      <c r="B16" s="26" t="s">
        <v>15</v>
      </c>
      <c r="C16" s="27" t="s">
        <v>12</v>
      </c>
      <c r="D16" s="28">
        <f>2500*3*28</f>
        <v>210000</v>
      </c>
      <c r="E16" s="29">
        <f>1000*28</f>
        <v>28000</v>
      </c>
      <c r="F16" s="30">
        <f>D16+E16</f>
        <v>238000</v>
      </c>
      <c r="G16" s="31"/>
      <c r="H16" s="32"/>
      <c r="I16" s="32"/>
      <c r="J16" s="33"/>
      <c r="K16" s="34"/>
      <c r="L16" s="57" t="s">
        <v>26</v>
      </c>
      <c r="M16" s="59" t="s">
        <v>31</v>
      </c>
      <c r="N16" s="58" t="s">
        <v>32</v>
      </c>
      <c r="O16" s="32"/>
      <c r="P16" s="11"/>
    </row>
    <row r="17" spans="2:16" s="2" customFormat="1" ht="21.55">
      <c r="B17" s="35" t="s">
        <v>15</v>
      </c>
      <c r="C17" s="36" t="s">
        <v>13</v>
      </c>
      <c r="D17" s="37">
        <f>2500*3*30</f>
        <v>225000</v>
      </c>
      <c r="E17" s="38">
        <f>1000*30</f>
        <v>30000</v>
      </c>
      <c r="F17" s="39">
        <f t="shared" ref="F17:F18" si="9">D17+E17</f>
        <v>255000</v>
      </c>
      <c r="G17" s="40"/>
      <c r="H17" s="32"/>
      <c r="I17" s="32"/>
      <c r="J17" s="35" t="s">
        <v>16</v>
      </c>
      <c r="K17" s="41"/>
      <c r="L17" s="42">
        <f>SUM(M6:M8)/3</f>
        <v>696276.66666666663</v>
      </c>
      <c r="M17" s="42">
        <f>SUM(N6:N8)/3</f>
        <v>518630</v>
      </c>
      <c r="N17" s="67">
        <f>SUM(O6:O8)/3</f>
        <v>429806.66666666669</v>
      </c>
      <c r="O17" s="32"/>
      <c r="P17" s="11"/>
    </row>
    <row r="18" spans="2:16" s="2" customFormat="1" ht="22.3" thickBot="1">
      <c r="B18" s="43" t="s">
        <v>15</v>
      </c>
      <c r="C18" s="44" t="s">
        <v>14</v>
      </c>
      <c r="D18" s="45">
        <f>2500*3*31</f>
        <v>232500</v>
      </c>
      <c r="E18" s="46">
        <f>1000*31</f>
        <v>31000</v>
      </c>
      <c r="F18" s="47">
        <f t="shared" si="9"/>
        <v>263500</v>
      </c>
      <c r="G18" s="31"/>
      <c r="H18" s="32"/>
      <c r="I18" s="32"/>
      <c r="J18" s="35" t="s">
        <v>17</v>
      </c>
      <c r="K18" s="41"/>
      <c r="L18" s="42">
        <f>SUM(M9:M11)/3</f>
        <v>664236.66666666663</v>
      </c>
      <c r="M18" s="48">
        <f>SUM(N9:N11)/3</f>
        <v>499406.66666666669</v>
      </c>
      <c r="N18" s="49">
        <f>SUM(O9:O11)/3</f>
        <v>416990</v>
      </c>
      <c r="O18" s="32"/>
      <c r="P18" s="11"/>
    </row>
    <row r="19" spans="2:16" s="2" customFormat="1" ht="22.3" thickBot="1">
      <c r="B19" s="32"/>
      <c r="C19" s="32"/>
      <c r="D19" s="32"/>
      <c r="E19" s="32"/>
      <c r="F19" s="32"/>
      <c r="G19" s="32"/>
      <c r="H19" s="32"/>
      <c r="I19" s="32"/>
      <c r="J19" s="43" t="s">
        <v>18</v>
      </c>
      <c r="K19" s="50"/>
      <c r="L19" s="51">
        <f>SUM(M12:M14)/3</f>
        <v>632133.33333333337</v>
      </c>
      <c r="M19" s="51">
        <f>SUM(N12:N14)/3</f>
        <v>480143.33333333331</v>
      </c>
      <c r="N19" s="52">
        <f>SUM(O12:O14)/3</f>
        <v>404146.66666666669</v>
      </c>
      <c r="O19" s="32"/>
      <c r="P19" s="11"/>
    </row>
    <row r="20" spans="2:16" s="2" customFormat="1" ht="21.55">
      <c r="P20" s="11"/>
    </row>
  </sheetData>
  <mergeCells count="18">
    <mergeCell ref="A1:P1"/>
    <mergeCell ref="L2:P2"/>
    <mergeCell ref="A4:A5"/>
    <mergeCell ref="B4:B5"/>
    <mergeCell ref="C4:C5"/>
    <mergeCell ref="D4:D5"/>
    <mergeCell ref="E4:G4"/>
    <mergeCell ref="H4:J4"/>
    <mergeCell ref="K4:K5"/>
    <mergeCell ref="L4:L5"/>
    <mergeCell ref="A12:A14"/>
    <mergeCell ref="B12:B14"/>
    <mergeCell ref="M4:O4"/>
    <mergeCell ref="P4:P5"/>
    <mergeCell ref="A6:A8"/>
    <mergeCell ref="B6:B8"/>
    <mergeCell ref="A9:A11"/>
    <mergeCell ref="B9:B11"/>
  </mergeCells>
  <phoneticPr fontId="1" type="noConversion"/>
  <printOptions horizontalCentered="1" verticalCentered="1"/>
  <pageMargins left="0.25" right="0.25" top="0.75" bottom="0.75" header="0.3" footer="0.3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20"/>
  <sheetViews>
    <sheetView topLeftCell="A4" workbookViewId="0">
      <selection activeCell="S8" sqref="S8"/>
    </sheetView>
  </sheetViews>
  <sheetFormatPr defaultRowHeight="16.350000000000001"/>
  <cols>
    <col min="1" max="1" width="8" customWidth="1"/>
    <col min="2" max="2" width="7.5" bestFit="1" customWidth="1"/>
    <col min="3" max="3" width="6" bestFit="1" customWidth="1"/>
    <col min="4" max="10" width="10.375" customWidth="1"/>
    <col min="11" max="11" width="6.375" bestFit="1" customWidth="1"/>
    <col min="12" max="15" width="9.75" customWidth="1"/>
    <col min="16" max="16" width="9.625" style="53" bestFit="1" customWidth="1"/>
  </cols>
  <sheetData>
    <row r="1" spans="1:19" ht="32.299999999999997" customHeight="1">
      <c r="A1" s="172" t="s">
        <v>21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</row>
    <row r="2" spans="1:19">
      <c r="A2" s="7" t="s">
        <v>9</v>
      </c>
      <c r="B2" s="7"/>
      <c r="C2" s="7"/>
      <c r="D2" s="7"/>
      <c r="J2" s="3"/>
      <c r="L2" s="173" t="s">
        <v>33</v>
      </c>
      <c r="M2" s="173"/>
      <c r="N2" s="173"/>
      <c r="O2" s="173"/>
      <c r="P2" s="173"/>
    </row>
    <row r="3" spans="1:19" ht="17.100000000000001" thickBot="1">
      <c r="H3" s="1"/>
    </row>
    <row r="4" spans="1:19" ht="39" customHeight="1">
      <c r="A4" s="174" t="s">
        <v>0</v>
      </c>
      <c r="B4" s="176" t="s">
        <v>29</v>
      </c>
      <c r="C4" s="165" t="s">
        <v>1</v>
      </c>
      <c r="D4" s="165" t="s">
        <v>2</v>
      </c>
      <c r="E4" s="177" t="s">
        <v>20</v>
      </c>
      <c r="F4" s="177"/>
      <c r="G4" s="177"/>
      <c r="H4" s="165" t="s">
        <v>3</v>
      </c>
      <c r="I4" s="165"/>
      <c r="J4" s="165"/>
      <c r="K4" s="178" t="s">
        <v>23</v>
      </c>
      <c r="L4" s="165" t="s">
        <v>4</v>
      </c>
      <c r="M4" s="165" t="s">
        <v>5</v>
      </c>
      <c r="N4" s="165"/>
      <c r="O4" s="165"/>
      <c r="P4" s="166" t="s">
        <v>6</v>
      </c>
    </row>
    <row r="5" spans="1:19" ht="36.75" customHeight="1" thickBot="1">
      <c r="A5" s="175"/>
      <c r="B5" s="165"/>
      <c r="C5" s="165"/>
      <c r="D5" s="165"/>
      <c r="E5" s="6" t="s">
        <v>30</v>
      </c>
      <c r="F5" s="6" t="s">
        <v>28</v>
      </c>
      <c r="G5" s="6" t="s">
        <v>27</v>
      </c>
      <c r="H5" s="64" t="s">
        <v>26</v>
      </c>
      <c r="I5" s="64" t="s">
        <v>24</v>
      </c>
      <c r="J5" s="64" t="s">
        <v>25</v>
      </c>
      <c r="K5" s="166"/>
      <c r="L5" s="165"/>
      <c r="M5" s="64" t="s">
        <v>26</v>
      </c>
      <c r="N5" s="64" t="s">
        <v>24</v>
      </c>
      <c r="O5" s="64" t="s">
        <v>25</v>
      </c>
      <c r="P5" s="166"/>
    </row>
    <row r="6" spans="1:19" s="7" customFormat="1" ht="35.1" customHeight="1">
      <c r="A6" s="167" t="s">
        <v>7</v>
      </c>
      <c r="B6" s="169">
        <v>71900</v>
      </c>
      <c r="C6" s="12">
        <v>28</v>
      </c>
      <c r="D6" s="13">
        <f>$B$6*C6</f>
        <v>2013200</v>
      </c>
      <c r="E6" s="14">
        <f>ROUNDUP($D$6*0.8,-1)</f>
        <v>1610560</v>
      </c>
      <c r="F6" s="14">
        <f>ROUNDUP(D6*0.88,-1)</f>
        <v>1771620</v>
      </c>
      <c r="G6" s="14">
        <f>ROUNDUP(D6*0.92,-1)</f>
        <v>1852150</v>
      </c>
      <c r="H6" s="13">
        <f>ROUNDDOWN(D6*0.2,-1)</f>
        <v>402640</v>
      </c>
      <c r="I6" s="14">
        <f>ROUNDDOWN(H6*0.6,-1)</f>
        <v>241580</v>
      </c>
      <c r="J6" s="14">
        <f>ROUNDDOWN(D6*0.08,-1)</f>
        <v>161050</v>
      </c>
      <c r="K6" s="14">
        <f>C6*$P$14</f>
        <v>0</v>
      </c>
      <c r="L6" s="14">
        <f>F16</f>
        <v>238000</v>
      </c>
      <c r="M6" s="19">
        <f>$H6+$K6+L6</f>
        <v>640640</v>
      </c>
      <c r="N6" s="19">
        <f>I6+$K6+$L6</f>
        <v>479580</v>
      </c>
      <c r="O6" s="19">
        <f>J6+$K6+$L6</f>
        <v>399050</v>
      </c>
      <c r="P6" s="8"/>
      <c r="S6" s="4"/>
    </row>
    <row r="7" spans="1:19" s="7" customFormat="1" ht="35.1" customHeight="1">
      <c r="A7" s="168"/>
      <c r="B7" s="169"/>
      <c r="C7" s="65">
        <v>30</v>
      </c>
      <c r="D7" s="15">
        <f>$B$6*C7</f>
        <v>2157000</v>
      </c>
      <c r="E7" s="14">
        <f t="shared" ref="E7:E14" si="0">ROUNDUP(D7*0.8,-1)</f>
        <v>1725600</v>
      </c>
      <c r="F7" s="14">
        <f t="shared" ref="F7:F14" si="1">ROUNDUP(D7*0.88,-1)</f>
        <v>1898160</v>
      </c>
      <c r="G7" s="14">
        <f t="shared" ref="G7:G14" si="2">ROUNDUP(D7*0.92,-1)</f>
        <v>1984440</v>
      </c>
      <c r="H7" s="13">
        <f t="shared" ref="H7:H14" si="3">ROUNDDOWN(D7*0.2,-1)</f>
        <v>431400</v>
      </c>
      <c r="I7" s="14">
        <f t="shared" ref="I7:I14" si="4">ROUNDDOWN(H7*0.6,-1)</f>
        <v>258840</v>
      </c>
      <c r="J7" s="14">
        <f t="shared" ref="J7:J14" si="5">ROUNDDOWN(D7*0.08,-1)</f>
        <v>172560</v>
      </c>
      <c r="K7" s="14">
        <f t="shared" ref="K7:K14" si="6">C7*$P$14</f>
        <v>0</v>
      </c>
      <c r="L7" s="16">
        <f>F17</f>
        <v>255000</v>
      </c>
      <c r="M7" s="19">
        <f t="shared" ref="M7:M14" si="7">$H7+$K7+L7</f>
        <v>686400</v>
      </c>
      <c r="N7" s="19">
        <f t="shared" ref="N7:O14" si="8">I7+$K7+$L7</f>
        <v>513840</v>
      </c>
      <c r="O7" s="19">
        <f t="shared" si="8"/>
        <v>427560</v>
      </c>
      <c r="P7" s="60" t="s">
        <v>11</v>
      </c>
    </row>
    <row r="8" spans="1:19" s="7" customFormat="1" ht="35.1" customHeight="1">
      <c r="A8" s="168"/>
      <c r="B8" s="169"/>
      <c r="C8" s="65">
        <v>31</v>
      </c>
      <c r="D8" s="17">
        <f>$B$6*C8</f>
        <v>2228900</v>
      </c>
      <c r="E8" s="14">
        <f t="shared" si="0"/>
        <v>1783120</v>
      </c>
      <c r="F8" s="14">
        <f t="shared" si="1"/>
        <v>1961440</v>
      </c>
      <c r="G8" s="14">
        <f t="shared" si="2"/>
        <v>2050590</v>
      </c>
      <c r="H8" s="13">
        <f t="shared" si="3"/>
        <v>445780</v>
      </c>
      <c r="I8" s="14">
        <f t="shared" si="4"/>
        <v>267460</v>
      </c>
      <c r="J8" s="14">
        <f t="shared" si="5"/>
        <v>178310</v>
      </c>
      <c r="K8" s="14">
        <f t="shared" si="6"/>
        <v>0</v>
      </c>
      <c r="L8" s="17">
        <f>F18</f>
        <v>263500</v>
      </c>
      <c r="M8" s="19">
        <f t="shared" si="7"/>
        <v>709280</v>
      </c>
      <c r="N8" s="19">
        <f t="shared" si="8"/>
        <v>530960</v>
      </c>
      <c r="O8" s="19">
        <f t="shared" si="8"/>
        <v>441810</v>
      </c>
      <c r="P8" s="61">
        <v>2500</v>
      </c>
    </row>
    <row r="9" spans="1:19" s="7" customFormat="1" ht="35.1" customHeight="1">
      <c r="A9" s="170" t="s">
        <v>8</v>
      </c>
      <c r="B9" s="171">
        <v>66710</v>
      </c>
      <c r="C9" s="66">
        <v>28</v>
      </c>
      <c r="D9" s="18">
        <f>$B$9*C9</f>
        <v>1867880</v>
      </c>
      <c r="E9" s="14">
        <f t="shared" si="0"/>
        <v>1494310</v>
      </c>
      <c r="F9" s="14">
        <f t="shared" si="1"/>
        <v>1643740</v>
      </c>
      <c r="G9" s="14">
        <f t="shared" si="2"/>
        <v>1718450</v>
      </c>
      <c r="H9" s="13">
        <f t="shared" si="3"/>
        <v>373570</v>
      </c>
      <c r="I9" s="14">
        <f t="shared" si="4"/>
        <v>224140</v>
      </c>
      <c r="J9" s="14">
        <f t="shared" si="5"/>
        <v>149430</v>
      </c>
      <c r="K9" s="19">
        <f t="shared" si="6"/>
        <v>0</v>
      </c>
      <c r="L9" s="18">
        <f>F16</f>
        <v>238000</v>
      </c>
      <c r="M9" s="19">
        <f t="shared" si="7"/>
        <v>611570</v>
      </c>
      <c r="N9" s="19">
        <f t="shared" si="8"/>
        <v>462140</v>
      </c>
      <c r="O9" s="19">
        <f t="shared" si="8"/>
        <v>387430</v>
      </c>
      <c r="P9" s="9"/>
    </row>
    <row r="10" spans="1:19" s="7" customFormat="1" ht="35.1" customHeight="1">
      <c r="A10" s="170"/>
      <c r="B10" s="171"/>
      <c r="C10" s="66">
        <v>30</v>
      </c>
      <c r="D10" s="18">
        <f>$B$9*C10</f>
        <v>2001300</v>
      </c>
      <c r="E10" s="14">
        <f t="shared" si="0"/>
        <v>1601040</v>
      </c>
      <c r="F10" s="14">
        <f t="shared" si="1"/>
        <v>1761150</v>
      </c>
      <c r="G10" s="14">
        <f t="shared" si="2"/>
        <v>1841200</v>
      </c>
      <c r="H10" s="13">
        <f t="shared" si="3"/>
        <v>400260</v>
      </c>
      <c r="I10" s="14">
        <f t="shared" si="4"/>
        <v>240150</v>
      </c>
      <c r="J10" s="14">
        <f t="shared" si="5"/>
        <v>160100</v>
      </c>
      <c r="K10" s="19">
        <f t="shared" si="6"/>
        <v>0</v>
      </c>
      <c r="L10" s="20">
        <f>F17</f>
        <v>255000</v>
      </c>
      <c r="M10" s="19">
        <f t="shared" si="7"/>
        <v>655260</v>
      </c>
      <c r="N10" s="19">
        <f t="shared" si="8"/>
        <v>495150</v>
      </c>
      <c r="O10" s="19">
        <f t="shared" si="8"/>
        <v>415100</v>
      </c>
      <c r="P10" s="60" t="s">
        <v>22</v>
      </c>
    </row>
    <row r="11" spans="1:19" s="7" customFormat="1" ht="35.1" customHeight="1">
      <c r="A11" s="170"/>
      <c r="B11" s="171"/>
      <c r="C11" s="66">
        <v>31</v>
      </c>
      <c r="D11" s="18">
        <f>$B$9*C11</f>
        <v>2068010</v>
      </c>
      <c r="E11" s="14">
        <f t="shared" si="0"/>
        <v>1654410</v>
      </c>
      <c r="F11" s="14">
        <f t="shared" si="1"/>
        <v>1819850</v>
      </c>
      <c r="G11" s="14">
        <f t="shared" si="2"/>
        <v>1902570</v>
      </c>
      <c r="H11" s="13">
        <f t="shared" si="3"/>
        <v>413600</v>
      </c>
      <c r="I11" s="14">
        <f t="shared" si="4"/>
        <v>248160</v>
      </c>
      <c r="J11" s="14">
        <f t="shared" si="5"/>
        <v>165440</v>
      </c>
      <c r="K11" s="19">
        <f t="shared" si="6"/>
        <v>0</v>
      </c>
      <c r="L11" s="18">
        <f>F18</f>
        <v>263500</v>
      </c>
      <c r="M11" s="19">
        <f t="shared" si="7"/>
        <v>677100</v>
      </c>
      <c r="N11" s="19">
        <f t="shared" si="8"/>
        <v>511660</v>
      </c>
      <c r="O11" s="19">
        <f t="shared" si="8"/>
        <v>428940</v>
      </c>
      <c r="P11" s="62">
        <v>1000</v>
      </c>
    </row>
    <row r="12" spans="1:19" s="7" customFormat="1" ht="35.1" customHeight="1">
      <c r="A12" s="162" t="s">
        <v>10</v>
      </c>
      <c r="B12" s="164">
        <v>61520</v>
      </c>
      <c r="C12" s="63">
        <v>28</v>
      </c>
      <c r="D12" s="54">
        <f>$B$12*C12</f>
        <v>1722560</v>
      </c>
      <c r="E12" s="14">
        <f t="shared" si="0"/>
        <v>1378050</v>
      </c>
      <c r="F12" s="14">
        <f t="shared" si="1"/>
        <v>1515860</v>
      </c>
      <c r="G12" s="14">
        <f t="shared" si="2"/>
        <v>1584760</v>
      </c>
      <c r="H12" s="13">
        <f t="shared" si="3"/>
        <v>344510</v>
      </c>
      <c r="I12" s="14">
        <f t="shared" si="4"/>
        <v>206700</v>
      </c>
      <c r="J12" s="14">
        <f t="shared" si="5"/>
        <v>137800</v>
      </c>
      <c r="K12" s="55">
        <f t="shared" si="6"/>
        <v>0</v>
      </c>
      <c r="L12" s="54">
        <f>F16</f>
        <v>238000</v>
      </c>
      <c r="M12" s="19">
        <f t="shared" si="7"/>
        <v>582510</v>
      </c>
      <c r="N12" s="19">
        <f t="shared" si="8"/>
        <v>444700</v>
      </c>
      <c r="O12" s="19">
        <f t="shared" si="8"/>
        <v>375800</v>
      </c>
      <c r="P12" s="9"/>
    </row>
    <row r="13" spans="1:19" s="7" customFormat="1" ht="35.1" customHeight="1">
      <c r="A13" s="162"/>
      <c r="B13" s="164"/>
      <c r="C13" s="63">
        <v>30</v>
      </c>
      <c r="D13" s="54">
        <f>$B$12*C13</f>
        <v>1845600</v>
      </c>
      <c r="E13" s="14">
        <f t="shared" si="0"/>
        <v>1476480</v>
      </c>
      <c r="F13" s="14">
        <f t="shared" si="1"/>
        <v>1624130</v>
      </c>
      <c r="G13" s="14">
        <f t="shared" si="2"/>
        <v>1697960</v>
      </c>
      <c r="H13" s="13">
        <f t="shared" si="3"/>
        <v>369120</v>
      </c>
      <c r="I13" s="14">
        <f t="shared" si="4"/>
        <v>221470</v>
      </c>
      <c r="J13" s="14">
        <f t="shared" si="5"/>
        <v>147640</v>
      </c>
      <c r="K13" s="55">
        <f t="shared" si="6"/>
        <v>0</v>
      </c>
      <c r="L13" s="56">
        <f>F17</f>
        <v>255000</v>
      </c>
      <c r="M13" s="19">
        <f t="shared" si="7"/>
        <v>624120</v>
      </c>
      <c r="N13" s="19">
        <f t="shared" si="8"/>
        <v>476470</v>
      </c>
      <c r="O13" s="19">
        <f t="shared" si="8"/>
        <v>402640</v>
      </c>
      <c r="P13" s="60" t="s">
        <v>19</v>
      </c>
    </row>
    <row r="14" spans="1:19" s="7" customFormat="1" ht="35.1" customHeight="1" thickBot="1">
      <c r="A14" s="163"/>
      <c r="B14" s="164"/>
      <c r="C14" s="63">
        <v>31</v>
      </c>
      <c r="D14" s="54">
        <f>$B$12*C14</f>
        <v>1907120</v>
      </c>
      <c r="E14" s="14">
        <f t="shared" si="0"/>
        <v>1525700</v>
      </c>
      <c r="F14" s="14">
        <f t="shared" si="1"/>
        <v>1678270</v>
      </c>
      <c r="G14" s="14">
        <f t="shared" si="2"/>
        <v>1754560</v>
      </c>
      <c r="H14" s="13">
        <f t="shared" si="3"/>
        <v>381420</v>
      </c>
      <c r="I14" s="14">
        <f t="shared" si="4"/>
        <v>228850</v>
      </c>
      <c r="J14" s="14">
        <f t="shared" si="5"/>
        <v>152560</v>
      </c>
      <c r="K14" s="55">
        <f t="shared" si="6"/>
        <v>0</v>
      </c>
      <c r="L14" s="54">
        <f>F18</f>
        <v>263500</v>
      </c>
      <c r="M14" s="19">
        <f t="shared" si="7"/>
        <v>644920</v>
      </c>
      <c r="N14" s="19">
        <f t="shared" si="8"/>
        <v>492350</v>
      </c>
      <c r="O14" s="19">
        <f t="shared" si="8"/>
        <v>416060</v>
      </c>
      <c r="P14" s="60">
        <v>0</v>
      </c>
    </row>
    <row r="15" spans="1:19" s="2" customFormat="1" ht="10.6" customHeight="1" thickBot="1">
      <c r="A15" s="5"/>
      <c r="B15" s="21"/>
      <c r="C15" s="21"/>
      <c r="D15" s="22"/>
      <c r="E15" s="23"/>
      <c r="F15" s="23"/>
      <c r="G15" s="23"/>
      <c r="H15" s="24"/>
      <c r="I15" s="23"/>
      <c r="J15" s="23"/>
      <c r="K15" s="23"/>
      <c r="L15" s="25"/>
      <c r="M15" s="23"/>
      <c r="N15" s="23"/>
      <c r="O15" s="23"/>
      <c r="P15" s="10"/>
    </row>
    <row r="16" spans="1:19" s="2" customFormat="1" ht="34.15">
      <c r="B16" s="26" t="s">
        <v>15</v>
      </c>
      <c r="C16" s="27" t="s">
        <v>12</v>
      </c>
      <c r="D16" s="28">
        <f>2500*3*28</f>
        <v>210000</v>
      </c>
      <c r="E16" s="29">
        <f>1000*28</f>
        <v>28000</v>
      </c>
      <c r="F16" s="30">
        <f>D16+E16</f>
        <v>238000</v>
      </c>
      <c r="G16" s="31"/>
      <c r="H16" s="32"/>
      <c r="I16" s="32"/>
      <c r="J16" s="33"/>
      <c r="K16" s="34"/>
      <c r="L16" s="57" t="s">
        <v>26</v>
      </c>
      <c r="M16" s="59" t="s">
        <v>31</v>
      </c>
      <c r="N16" s="58" t="s">
        <v>32</v>
      </c>
      <c r="O16" s="32"/>
      <c r="P16" s="11"/>
    </row>
    <row r="17" spans="2:16" s="2" customFormat="1" ht="21.55">
      <c r="B17" s="35" t="s">
        <v>15</v>
      </c>
      <c r="C17" s="36" t="s">
        <v>13</v>
      </c>
      <c r="D17" s="37">
        <f>2500*3*30</f>
        <v>225000</v>
      </c>
      <c r="E17" s="38">
        <f>1000*30</f>
        <v>30000</v>
      </c>
      <c r="F17" s="39">
        <f t="shared" ref="F17:F18" si="9">D17+E17</f>
        <v>255000</v>
      </c>
      <c r="G17" s="40"/>
      <c r="H17" s="32"/>
      <c r="I17" s="32"/>
      <c r="J17" s="35" t="s">
        <v>16</v>
      </c>
      <c r="K17" s="41"/>
      <c r="L17" s="42">
        <f>SUM(M6:M8)/3</f>
        <v>678773.33333333337</v>
      </c>
      <c r="M17" s="42">
        <f>SUM(N6:N8)/3</f>
        <v>508126.66666666669</v>
      </c>
      <c r="N17" s="67">
        <f>SUM(O6:O8)/3</f>
        <v>422806.66666666669</v>
      </c>
      <c r="O17" s="32"/>
      <c r="P17" s="11"/>
    </row>
    <row r="18" spans="2:16" s="2" customFormat="1" ht="22.3" thickBot="1">
      <c r="B18" s="43" t="s">
        <v>15</v>
      </c>
      <c r="C18" s="44" t="s">
        <v>14</v>
      </c>
      <c r="D18" s="45">
        <f>2500*3*31</f>
        <v>232500</v>
      </c>
      <c r="E18" s="46">
        <f>1000*31</f>
        <v>31000</v>
      </c>
      <c r="F18" s="47">
        <f t="shared" si="9"/>
        <v>263500</v>
      </c>
      <c r="G18" s="31"/>
      <c r="H18" s="32"/>
      <c r="I18" s="32"/>
      <c r="J18" s="35" t="s">
        <v>17</v>
      </c>
      <c r="K18" s="41"/>
      <c r="L18" s="42">
        <f>SUM(M9:M11)/3</f>
        <v>647976.66666666663</v>
      </c>
      <c r="M18" s="48">
        <f>SUM(N9:N11)/3</f>
        <v>489650</v>
      </c>
      <c r="N18" s="49">
        <f>SUM(O9:O11)/3</f>
        <v>410490</v>
      </c>
      <c r="O18" s="32"/>
      <c r="P18" s="11"/>
    </row>
    <row r="19" spans="2:16" s="2" customFormat="1" ht="22.3" thickBot="1">
      <c r="B19" s="32"/>
      <c r="C19" s="32"/>
      <c r="D19" s="32"/>
      <c r="E19" s="32"/>
      <c r="F19" s="32"/>
      <c r="G19" s="32"/>
      <c r="H19" s="32"/>
      <c r="I19" s="32"/>
      <c r="J19" s="43" t="s">
        <v>18</v>
      </c>
      <c r="K19" s="50"/>
      <c r="L19" s="51">
        <f>SUM(M12:M14)/3</f>
        <v>617183.33333333337</v>
      </c>
      <c r="M19" s="51">
        <f>SUM(N12:N14)/3</f>
        <v>471173.33333333331</v>
      </c>
      <c r="N19" s="52">
        <f>SUM(O12:O14)/3</f>
        <v>398166.66666666669</v>
      </c>
      <c r="O19" s="32"/>
      <c r="P19" s="11"/>
    </row>
    <row r="20" spans="2:16" s="2" customFormat="1" ht="21.55">
      <c r="P20" s="11"/>
    </row>
  </sheetData>
  <mergeCells count="18">
    <mergeCell ref="A1:P1"/>
    <mergeCell ref="L2:P2"/>
    <mergeCell ref="A4:A5"/>
    <mergeCell ref="B4:B5"/>
    <mergeCell ref="C4:C5"/>
    <mergeCell ref="D4:D5"/>
    <mergeCell ref="E4:G4"/>
    <mergeCell ref="H4:J4"/>
    <mergeCell ref="K4:K5"/>
    <mergeCell ref="L4:L5"/>
    <mergeCell ref="A12:A14"/>
    <mergeCell ref="B12:B14"/>
    <mergeCell ref="M4:O4"/>
    <mergeCell ref="P4:P5"/>
    <mergeCell ref="A6:A8"/>
    <mergeCell ref="B6:B8"/>
    <mergeCell ref="A9:A11"/>
    <mergeCell ref="B9:B11"/>
  </mergeCells>
  <phoneticPr fontId="1" type="noConversion"/>
  <printOptions horizontalCentered="1" verticalCentered="1"/>
  <pageMargins left="0.25" right="0.25" top="0.75" bottom="0.75" header="0.3" footer="0.3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EC387-A31C-4381-9662-FBEE70E3BC85}">
  <dimension ref="A1"/>
  <sheetViews>
    <sheetView workbookViewId="0"/>
  </sheetViews>
  <sheetFormatPr defaultRowHeight="16.350000000000001"/>
  <sheetData/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73A4A-A0F4-4584-B953-D90454613A93}">
  <dimension ref="A1"/>
  <sheetViews>
    <sheetView workbookViewId="0">
      <selection activeCell="B33" sqref="B33"/>
    </sheetView>
  </sheetViews>
  <sheetFormatPr defaultRowHeight="16.350000000000001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 지정된 범위</vt:lpstr>
      </vt:variant>
      <vt:variant>
        <vt:i4>5</vt:i4>
      </vt:variant>
    </vt:vector>
  </HeadingPairs>
  <TitlesOfParts>
    <vt:vector size="12" baseType="lpstr">
      <vt:lpstr>수납비용표 2024년 요양 2.3 </vt:lpstr>
      <vt:lpstr>수납비용표 2023년 요양 2.3</vt:lpstr>
      <vt:lpstr>수납비용표 2022년 10월 1일 요양 2.3 </vt:lpstr>
      <vt:lpstr>수납비용표 2022년 요양 2.5 </vt:lpstr>
      <vt:lpstr>수납비용표 2021년 </vt:lpstr>
      <vt:lpstr>Sheet1</vt:lpstr>
      <vt:lpstr>Sheet2</vt:lpstr>
      <vt:lpstr>'수납비용표 2021년 '!Print_Area</vt:lpstr>
      <vt:lpstr>'수납비용표 2022년 10월 1일 요양 2.3 '!Print_Area</vt:lpstr>
      <vt:lpstr>'수납비용표 2022년 요양 2.5 '!Print_Area</vt:lpstr>
      <vt:lpstr>'수납비용표 2023년 요양 2.3'!Print_Area</vt:lpstr>
      <vt:lpstr>'수납비용표 2024년 요양 2.3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남상규</dc:creator>
  <cp:lastModifiedBy>현숙 박</cp:lastModifiedBy>
  <cp:lastPrinted>2025-01-05T03:17:05Z</cp:lastPrinted>
  <dcterms:created xsi:type="dcterms:W3CDTF">2015-01-07T05:55:18Z</dcterms:created>
  <dcterms:modified xsi:type="dcterms:W3CDTF">2025-01-14T04:41:02Z</dcterms:modified>
</cp:coreProperties>
</file>